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comments1.xml" ContentType="application/vnd.openxmlformats-officedocument.spreadsheetml.comments+xml"/>
  <Override PartName="/xl/tables/table3.xml" ContentType="application/vnd.openxmlformats-officedocument.spreadsheetml.table+xml"/>
  <Override PartName="/xl/tables/table4.xml" ContentType="application/vnd.openxmlformats-officedocument.spreadsheetml.table+xml"/>
  <Override PartName="/xl/comments2.xml" ContentType="application/vnd.openxmlformats-officedocument.spreadsheetml.comments+xml"/>
  <Override PartName="/xl/tables/table5.xml" ContentType="application/vnd.openxmlformats-officedocument.spreadsheetml.table+xml"/>
  <Override PartName="/xl/comments3.xml" ContentType="application/vnd.openxmlformats-officedocument.spreadsheetml.comments+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120" windowWidth="21840" windowHeight="8805" firstSheet="3" activeTab="3"/>
  </bookViews>
  <sheets>
    <sheet name="Cac phan loai" sheetId="3" state="hidden" r:id="rId1"/>
    <sheet name="Khai bao thong tin CQDV - TH" sheetId="4" state="hidden" r:id="rId2"/>
    <sheet name="DS cap nhat bao cao" sheetId="6" state="hidden" r:id="rId3"/>
    <sheet name="Phụ lục 01" sheetId="7" r:id="rId4"/>
    <sheet name="Phụ lục 02" sheetId="8" r:id="rId5"/>
    <sheet name="Data PL4-141" sheetId="10" state="hidden" r:id="rId6"/>
    <sheet name="Data PL6-54" sheetId="9" state="hidden" r:id="rId7"/>
  </sheets>
  <definedNames>
    <definedName name="CT_1">'Cac phan loai'!$D$22:$D$27</definedName>
    <definedName name="CT_2">'Cac phan loai'!$E$22:$E$24</definedName>
    <definedName name="CT_3">'Cac phan loai'!$F$22:$F$24</definedName>
    <definedName name="CT_4">'Cac phan loai'!$G$22</definedName>
    <definedName name="CT_5">'Cac phan loai'!$H$22:$H$25</definedName>
    <definedName name="CT_6">'Cac phan loai'!$I$22:$I$23</definedName>
    <definedName name="CT_7">'Cac phan loai'!$J$22:$J$25</definedName>
    <definedName name="_xlnm.Print_Area" localSheetId="3">'Phụ lục 01'!$C$1:$BG$34</definedName>
    <definedName name="_xlnm.Print_Area" localSheetId="4">'Phụ lục 02'!$C$1:$AH$27</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J13" i="7" l="1"/>
  <c r="AA13" i="8" l="1"/>
  <c r="S14" i="7"/>
  <c r="AA14" i="8" s="1"/>
  <c r="N13" i="8"/>
  <c r="M13" i="8"/>
  <c r="L13" i="8"/>
  <c r="K13" i="8"/>
  <c r="J13" i="8"/>
  <c r="I13" i="8"/>
  <c r="I14" i="8"/>
  <c r="H13" i="8"/>
  <c r="U13" i="8"/>
  <c r="U14" i="8"/>
  <c r="T13" i="8"/>
  <c r="T14" i="8"/>
  <c r="S13" i="8"/>
  <c r="Q13" i="8" s="1"/>
  <c r="S14" i="8"/>
  <c r="R13" i="8"/>
  <c r="R14" i="8"/>
  <c r="V13" i="8"/>
  <c r="AL13" i="7" l="1"/>
  <c r="AH13" i="7" s="1"/>
  <c r="AK13" i="7"/>
  <c r="AJ13" i="7"/>
  <c r="V13" i="7"/>
  <c r="O13" i="7"/>
  <c r="DE12" i="10" l="1"/>
  <c r="DE13" i="10"/>
  <c r="DH12" i="10" l="1"/>
  <c r="DH13" i="10"/>
  <c r="DG12" i="10"/>
  <c r="DG13" i="10"/>
  <c r="DF12" i="10"/>
  <c r="DF13" i="10"/>
  <c r="DA12" i="9"/>
  <c r="DA13" i="9"/>
  <c r="CZ12" i="9"/>
  <c r="CZ13" i="9"/>
  <c r="CX12" i="9"/>
  <c r="CX13" i="9"/>
  <c r="CY12" i="9"/>
  <c r="CY13" i="9"/>
  <c r="CS12" i="9"/>
  <c r="F13" i="7" l="1"/>
  <c r="F14" i="7"/>
  <c r="F13" i="8"/>
  <c r="F14" i="8"/>
  <c r="F12" i="10"/>
  <c r="F13" i="10"/>
  <c r="F12" i="9"/>
  <c r="F13" i="9"/>
  <c r="N12" i="9"/>
  <c r="O12" i="9"/>
  <c r="V12" i="9"/>
  <c r="W12" i="9"/>
  <c r="AH12" i="9"/>
  <c r="AI12" i="9"/>
  <c r="CT12" i="9" s="1"/>
  <c r="AX12" i="9"/>
  <c r="AR12" i="9" s="1"/>
  <c r="AY12" i="9"/>
  <c r="AS12" i="9" s="1"/>
  <c r="BD12" i="9"/>
  <c r="BL12" i="9"/>
  <c r="BM12" i="9"/>
  <c r="BE12" i="9" s="1"/>
  <c r="CL12" i="9"/>
  <c r="CM12" i="9"/>
  <c r="CN12" i="9"/>
  <c r="CO12" i="9"/>
  <c r="CP12" i="9"/>
  <c r="CU12" i="9"/>
  <c r="N12" i="10"/>
  <c r="AB12" i="10"/>
  <c r="AC12" i="10"/>
  <c r="AX12" i="10"/>
  <c r="AY12" i="10"/>
  <c r="BP12" i="10"/>
  <c r="BQ12" i="10"/>
  <c r="CB12" i="10"/>
  <c r="CC12" i="10"/>
  <c r="CD12" i="10"/>
  <c r="CE12" i="10"/>
  <c r="CF12" i="10"/>
  <c r="CI12" i="10"/>
  <c r="CJ12" i="10"/>
  <c r="CS12" i="10"/>
  <c r="CT12" i="10"/>
  <c r="AB13" i="8"/>
  <c r="AC13" i="8"/>
  <c r="AD13" i="8"/>
  <c r="AE13" i="8"/>
  <c r="AF13" i="8"/>
  <c r="Q14" i="8"/>
  <c r="V14" i="8"/>
  <c r="AB14" i="8"/>
  <c r="AC14" i="8"/>
  <c r="AD14" i="8"/>
  <c r="AE14" i="8"/>
  <c r="AF14" i="8"/>
  <c r="N13" i="10"/>
  <c r="AB13" i="10"/>
  <c r="AC13" i="10"/>
  <c r="AX13" i="10"/>
  <c r="AY13" i="10"/>
  <c r="BP13" i="10"/>
  <c r="BQ13" i="10"/>
  <c r="CB13" i="10"/>
  <c r="CC13" i="10"/>
  <c r="CD13" i="10"/>
  <c r="CE13" i="10"/>
  <c r="CF13" i="10"/>
  <c r="CI13" i="10"/>
  <c r="CJ13" i="10"/>
  <c r="CS13" i="10"/>
  <c r="CT13" i="10"/>
  <c r="N13" i="9"/>
  <c r="O13" i="9"/>
  <c r="V13" i="9"/>
  <c r="W13" i="9"/>
  <c r="AH13" i="9"/>
  <c r="AI13" i="9"/>
  <c r="CS13" i="9" s="1"/>
  <c r="AX13" i="9"/>
  <c r="AR13" i="9" s="1"/>
  <c r="AY13" i="9"/>
  <c r="AS13" i="9" s="1"/>
  <c r="BL13" i="9"/>
  <c r="BD13" i="9" s="1"/>
  <c r="BM13" i="9"/>
  <c r="BE13" i="9" s="1"/>
  <c r="CL13" i="9"/>
  <c r="CM13" i="9"/>
  <c r="CN13" i="9"/>
  <c r="CO13" i="9"/>
  <c r="CP13" i="9"/>
  <c r="CU13" i="9"/>
  <c r="DC12" i="10" l="1"/>
  <c r="AF12" i="9"/>
  <c r="AG12" i="9"/>
  <c r="DD12" i="10"/>
  <c r="DD13" i="10"/>
  <c r="DC13" i="10"/>
  <c r="AF13" i="9"/>
  <c r="AG13" i="9"/>
  <c r="CT13" i="9"/>
  <c r="AL14" i="7" l="1"/>
  <c r="AK14" i="7"/>
  <c r="AJ14" i="7"/>
  <c r="X14" i="7"/>
  <c r="T14" i="7" s="1"/>
  <c r="W14" i="7"/>
  <c r="V14" i="7"/>
  <c r="O14" i="7"/>
  <c r="X13" i="7"/>
  <c r="AV13" i="7" s="1"/>
  <c r="W13" i="7"/>
  <c r="T13" i="7" l="1"/>
  <c r="AW13" i="7"/>
  <c r="BI14" i="7"/>
  <c r="BH14" i="7"/>
  <c r="BH13" i="7"/>
  <c r="AV14" i="7"/>
  <c r="BI13" i="7"/>
  <c r="AW14" i="7"/>
  <c r="AH14" i="7"/>
  <c r="N3" i="4"/>
  <c r="Z14" i="8" l="1"/>
  <c r="AJ14" i="8" s="1"/>
  <c r="Z13" i="8"/>
  <c r="AJ13" i="8" s="1"/>
  <c r="Y13" i="8"/>
  <c r="AI13" i="8" s="1"/>
  <c r="BJ14" i="7"/>
  <c r="AI14" i="8"/>
  <c r="D9" i="3"/>
  <c r="D16" i="3"/>
  <c r="D6" i="3"/>
  <c r="D7" i="3"/>
  <c r="D10" i="3"/>
  <c r="D12" i="3"/>
  <c r="D14" i="3"/>
  <c r="D3" i="3"/>
  <c r="D4" i="3"/>
  <c r="D8" i="3"/>
  <c r="D5" i="3"/>
  <c r="D11" i="3"/>
  <c r="D13" i="3"/>
  <c r="D15" i="3"/>
  <c r="A318" i="4" l="1"/>
  <c r="A311" i="4"/>
  <c r="A283" i="4"/>
  <c r="A300" i="4"/>
  <c r="A296" i="4"/>
  <c r="A290" i="4"/>
  <c r="A284" i="4"/>
  <c r="A310" i="4"/>
  <c r="A305" i="4"/>
  <c r="A299" i="4"/>
  <c r="A295" i="4"/>
  <c r="A289" i="4"/>
  <c r="A317" i="4"/>
  <c r="A309" i="4"/>
  <c r="A304" i="4"/>
  <c r="A282" i="4"/>
  <c r="A294" i="4"/>
  <c r="A288" i="4"/>
  <c r="A281" i="4"/>
  <c r="A315" i="4"/>
  <c r="A308" i="4"/>
  <c r="A303" i="4"/>
  <c r="A316" i="4"/>
  <c r="A293" i="4"/>
  <c r="A287" i="4"/>
  <c r="A314" i="4"/>
  <c r="A313" i="4"/>
  <c r="A307" i="4"/>
  <c r="A302" i="4"/>
  <c r="A298" i="4"/>
  <c r="A292" i="4"/>
  <c r="A286" i="4"/>
  <c r="A306" i="4"/>
  <c r="A285" i="4"/>
  <c r="A301" i="4"/>
  <c r="A297" i="4"/>
  <c r="A291" i="4"/>
  <c r="A319" i="4"/>
  <c r="A312" i="4"/>
  <c r="A244" i="4"/>
  <c r="A238" i="4"/>
  <c r="A236" i="4"/>
  <c r="A243" i="4"/>
  <c r="A249" i="4"/>
  <c r="A235" i="4"/>
  <c r="A242" i="4"/>
  <c r="A237" i="4"/>
  <c r="A247" i="4"/>
  <c r="A241" i="4"/>
  <c r="A248" i="4"/>
  <c r="A246" i="4"/>
  <c r="A240" i="4"/>
  <c r="A245" i="4"/>
  <c r="A239" i="4"/>
  <c r="A471" i="4"/>
  <c r="A465" i="4"/>
  <c r="A463" i="4"/>
  <c r="A473" i="4"/>
  <c r="A448" i="4"/>
  <c r="A470" i="4"/>
  <c r="A464" i="4"/>
  <c r="A462" i="4"/>
  <c r="A457" i="4"/>
  <c r="A469" i="4"/>
  <c r="A451" i="4"/>
  <c r="A461" i="4"/>
  <c r="A456" i="4"/>
  <c r="A468" i="4"/>
  <c r="A450" i="4"/>
  <c r="A460" i="4"/>
  <c r="A472" i="4"/>
  <c r="A452" i="4"/>
  <c r="A467" i="4"/>
  <c r="A449" i="4"/>
  <c r="A459" i="4"/>
  <c r="A455" i="4"/>
  <c r="A454" i="4"/>
  <c r="A453" i="4"/>
  <c r="A466" i="4"/>
  <c r="A474" i="4"/>
  <c r="A458" i="4"/>
  <c r="A394" i="4"/>
  <c r="A435" i="4"/>
  <c r="A429" i="4"/>
  <c r="A393" i="4"/>
  <c r="A420" i="4"/>
  <c r="A415" i="4"/>
  <c r="A409" i="4"/>
  <c r="A403" i="4"/>
  <c r="A397" i="4"/>
  <c r="A440" i="4"/>
  <c r="A439" i="4"/>
  <c r="A434" i="4"/>
  <c r="A428" i="4"/>
  <c r="A425" i="4"/>
  <c r="A419" i="4"/>
  <c r="A414" i="4"/>
  <c r="A408" i="4"/>
  <c r="A402" i="4"/>
  <c r="A396" i="4"/>
  <c r="A447" i="4"/>
  <c r="A438" i="4"/>
  <c r="A433" i="4"/>
  <c r="A427" i="4"/>
  <c r="A424" i="4"/>
  <c r="A442" i="4"/>
  <c r="A413" i="4"/>
  <c r="A407" i="4"/>
  <c r="A401" i="4"/>
  <c r="A446" i="4"/>
  <c r="A437" i="4"/>
  <c r="A432" i="4"/>
  <c r="A444" i="4"/>
  <c r="A423" i="4"/>
  <c r="A418" i="4"/>
  <c r="A412" i="4"/>
  <c r="A406" i="4"/>
  <c r="A400" i="4"/>
  <c r="A445" i="4"/>
  <c r="A436" i="4"/>
  <c r="A431" i="4"/>
  <c r="A426" i="4"/>
  <c r="A422" i="4"/>
  <c r="A417" i="4"/>
  <c r="A411" i="4"/>
  <c r="A405" i="4"/>
  <c r="A399" i="4"/>
  <c r="A416" i="4"/>
  <c r="A443" i="4"/>
  <c r="A395" i="4"/>
  <c r="A410" i="4"/>
  <c r="A441" i="4"/>
  <c r="A404" i="4"/>
  <c r="A430" i="4"/>
  <c r="A398" i="4"/>
  <c r="A421" i="4"/>
  <c r="A206" i="4"/>
  <c r="A195" i="4"/>
  <c r="A198" i="4"/>
  <c r="A219" i="4"/>
  <c r="A196" i="4"/>
  <c r="A212" i="4"/>
  <c r="A225" i="4"/>
  <c r="A221" i="4"/>
  <c r="A228" i="4"/>
  <c r="A197" i="4"/>
  <c r="A201" i="4"/>
  <c r="A215" i="4"/>
  <c r="A199" i="4"/>
  <c r="A193" i="4"/>
  <c r="A232" i="4"/>
  <c r="A227" i="4"/>
  <c r="A205" i="4"/>
  <c r="A218" i="4"/>
  <c r="A214" i="4"/>
  <c r="A224" i="4"/>
  <c r="A192" i="4"/>
  <c r="A231" i="4"/>
  <c r="A226" i="4"/>
  <c r="A204" i="4"/>
  <c r="A217" i="4"/>
  <c r="A213" i="4"/>
  <c r="A223" i="4"/>
  <c r="A209" i="4"/>
  <c r="A222" i="4"/>
  <c r="A230" i="4"/>
  <c r="A194" i="4"/>
  <c r="A203" i="4"/>
  <c r="A234" i="4"/>
  <c r="A233" i="4"/>
  <c r="A211" i="4"/>
  <c r="A208" i="4"/>
  <c r="A207" i="4"/>
  <c r="A210" i="4"/>
  <c r="A229" i="4"/>
  <c r="A191" i="4"/>
  <c r="A216" i="4"/>
  <c r="A220" i="4"/>
  <c r="A202" i="4"/>
  <c r="A200" i="4"/>
  <c r="A481" i="4"/>
  <c r="A480" i="4"/>
  <c r="A487" i="4"/>
  <c r="A483" i="4"/>
  <c r="A479" i="4"/>
  <c r="A486" i="4"/>
  <c r="A490" i="4"/>
  <c r="A478" i="4"/>
  <c r="A485" i="4"/>
  <c r="A489" i="4"/>
  <c r="A477" i="4"/>
  <c r="A492" i="4"/>
  <c r="A491" i="4"/>
  <c r="A488" i="4"/>
  <c r="A476" i="4"/>
  <c r="A484" i="4"/>
  <c r="A475" i="4"/>
  <c r="A482" i="4"/>
  <c r="A538" i="4"/>
  <c r="A546" i="4"/>
  <c r="A540" i="4"/>
  <c r="A536" i="4"/>
  <c r="A551" i="4"/>
  <c r="A545" i="4"/>
  <c r="A553" i="4"/>
  <c r="A535" i="4"/>
  <c r="A550" i="4"/>
  <c r="A544" i="4"/>
  <c r="A537" i="4"/>
  <c r="A534" i="4"/>
  <c r="A549" i="4"/>
  <c r="A543" i="4"/>
  <c r="A539" i="4"/>
  <c r="A555" i="4"/>
  <c r="A548" i="4"/>
  <c r="A542" i="4"/>
  <c r="A554" i="4"/>
  <c r="A552" i="4"/>
  <c r="A547" i="4"/>
  <c r="A541" i="4"/>
  <c r="A389" i="4"/>
  <c r="A379" i="4"/>
  <c r="A363" i="4"/>
  <c r="A384" i="4"/>
  <c r="A367" i="4"/>
  <c r="A388" i="4"/>
  <c r="A378" i="4"/>
  <c r="A385" i="4"/>
  <c r="A368" i="4"/>
  <c r="A366" i="4"/>
  <c r="A391" i="4"/>
  <c r="A387" i="4"/>
  <c r="A377" i="4"/>
  <c r="A371" i="4"/>
  <c r="A383" i="4"/>
  <c r="A390" i="4"/>
  <c r="A375" i="4"/>
  <c r="A386" i="4"/>
  <c r="A370" i="4"/>
  <c r="A382" i="4"/>
  <c r="A365" i="4"/>
  <c r="A392" i="4"/>
  <c r="A373" i="4"/>
  <c r="A369" i="4"/>
  <c r="A381" i="4"/>
  <c r="A372" i="4"/>
  <c r="A376" i="4"/>
  <c r="A364" i="4"/>
  <c r="A380" i="4"/>
  <c r="A374" i="4"/>
  <c r="A183" i="4"/>
  <c r="A187" i="4"/>
  <c r="A177" i="4"/>
  <c r="A182" i="4"/>
  <c r="A184" i="4"/>
  <c r="A186" i="4"/>
  <c r="A181" i="4"/>
  <c r="A190" i="4"/>
  <c r="A180" i="4"/>
  <c r="A189" i="4"/>
  <c r="A185" i="4"/>
  <c r="A179" i="4"/>
  <c r="A188" i="4"/>
  <c r="A178" i="4"/>
  <c r="A499" i="4"/>
  <c r="A497" i="4"/>
  <c r="A501" i="4"/>
  <c r="A496" i="4"/>
  <c r="A500" i="4"/>
  <c r="A494" i="4"/>
  <c r="A498" i="4"/>
  <c r="A493" i="4"/>
  <c r="A504" i="4"/>
  <c r="A503" i="4"/>
  <c r="A502" i="4"/>
  <c r="A495" i="4"/>
  <c r="A268" i="4"/>
  <c r="A253" i="4"/>
  <c r="A260" i="4"/>
  <c r="A264" i="4"/>
  <c r="A269" i="4"/>
  <c r="A279" i="4"/>
  <c r="A255" i="4"/>
  <c r="A275" i="4"/>
  <c r="A259" i="4"/>
  <c r="A280" i="4"/>
  <c r="A262" i="4"/>
  <c r="A254" i="4"/>
  <c r="A274" i="4"/>
  <c r="A258" i="4"/>
  <c r="A257" i="4"/>
  <c r="A251" i="4"/>
  <c r="A278" i="4"/>
  <c r="A273" i="4"/>
  <c r="A267" i="4"/>
  <c r="A263" i="4"/>
  <c r="A250" i="4"/>
  <c r="A277" i="4"/>
  <c r="A272" i="4"/>
  <c r="A266" i="4"/>
  <c r="A270" i="4"/>
  <c r="A271" i="4"/>
  <c r="A252" i="4"/>
  <c r="A265" i="4"/>
  <c r="A256" i="4"/>
  <c r="A261" i="4"/>
  <c r="A276" i="4"/>
  <c r="A508" i="4"/>
  <c r="A516" i="4"/>
  <c r="A531" i="4"/>
  <c r="A524" i="4"/>
  <c r="A520" i="4"/>
  <c r="A507" i="4"/>
  <c r="A515" i="4"/>
  <c r="A512" i="4"/>
  <c r="A523" i="4"/>
  <c r="A519" i="4"/>
  <c r="A518" i="4"/>
  <c r="A514" i="4"/>
  <c r="A530" i="4"/>
  <c r="A522" i="4"/>
  <c r="A529" i="4"/>
  <c r="A527" i="4"/>
  <c r="A513" i="4"/>
  <c r="A511" i="4"/>
  <c r="A509" i="4"/>
  <c r="A510" i="4"/>
  <c r="A506" i="4"/>
  <c r="A533" i="4"/>
  <c r="A526" i="4"/>
  <c r="A521" i="4"/>
  <c r="A532" i="4"/>
  <c r="A525" i="4"/>
  <c r="A528" i="4"/>
  <c r="A505" i="4"/>
  <c r="A517" i="4"/>
  <c r="A325" i="4"/>
  <c r="A328" i="4"/>
  <c r="A358" i="4"/>
  <c r="A349" i="4"/>
  <c r="A343" i="4"/>
  <c r="A337" i="4"/>
  <c r="A332" i="4"/>
  <c r="A324" i="4"/>
  <c r="A357" i="4"/>
  <c r="A354" i="4"/>
  <c r="A348" i="4"/>
  <c r="A342" i="4"/>
  <c r="A336" i="4"/>
  <c r="A327" i="4"/>
  <c r="A362" i="4"/>
  <c r="A323" i="4"/>
  <c r="A322" i="4"/>
  <c r="A353" i="4"/>
  <c r="A347" i="4"/>
  <c r="A341" i="4"/>
  <c r="A335" i="4"/>
  <c r="A331" i="4"/>
  <c r="A361" i="4"/>
  <c r="A356" i="4"/>
  <c r="A321" i="4"/>
  <c r="A352" i="4"/>
  <c r="A346" i="4"/>
  <c r="A340" i="4"/>
  <c r="A320" i="4"/>
  <c r="A326" i="4"/>
  <c r="A330" i="4"/>
  <c r="A355" i="4"/>
  <c r="A351" i="4"/>
  <c r="A345" i="4"/>
  <c r="A339" i="4"/>
  <c r="A334" i="4"/>
  <c r="A350" i="4"/>
  <c r="A344" i="4"/>
  <c r="A338" i="4"/>
  <c r="A329" i="4"/>
  <c r="A360" i="4"/>
  <c r="A333" i="4"/>
  <c r="A359" i="4"/>
  <c r="A159" i="4"/>
  <c r="A154" i="4"/>
  <c r="A149" i="4"/>
  <c r="A144" i="4"/>
  <c r="A139" i="4"/>
  <c r="A137" i="4"/>
  <c r="A131" i="4"/>
  <c r="A127" i="4"/>
  <c r="A163" i="4"/>
  <c r="A121" i="4"/>
  <c r="A116" i="4"/>
  <c r="A176" i="4"/>
  <c r="A107" i="4"/>
  <c r="A101" i="4"/>
  <c r="A95" i="4"/>
  <c r="A89" i="4"/>
  <c r="A83" i="4"/>
  <c r="A77" i="4"/>
  <c r="A71" i="4"/>
  <c r="A65" i="4"/>
  <c r="A59" i="4"/>
  <c r="A53" i="4"/>
  <c r="A158" i="4"/>
  <c r="A153" i="4"/>
  <c r="A172" i="4"/>
  <c r="A143" i="4"/>
  <c r="A138" i="4"/>
  <c r="A136" i="4"/>
  <c r="A130" i="4"/>
  <c r="A164" i="4"/>
  <c r="A122" i="4"/>
  <c r="A162" i="4"/>
  <c r="A115" i="4"/>
  <c r="A175" i="4"/>
  <c r="A106" i="4"/>
  <c r="A100" i="4"/>
  <c r="A94" i="4"/>
  <c r="A88" i="4"/>
  <c r="A82" i="4"/>
  <c r="A76" i="4"/>
  <c r="A70" i="4"/>
  <c r="A64" i="4"/>
  <c r="A58" i="4"/>
  <c r="A9" i="4"/>
  <c r="A157" i="4"/>
  <c r="A152" i="4"/>
  <c r="A148" i="4"/>
  <c r="A171" i="4"/>
  <c r="A170" i="4"/>
  <c r="A135" i="4"/>
  <c r="A166" i="4"/>
  <c r="A126" i="4"/>
  <c r="A120" i="4"/>
  <c r="A114" i="4"/>
  <c r="A111" i="4"/>
  <c r="A105" i="4"/>
  <c r="A99" i="4"/>
  <c r="A93" i="4"/>
  <c r="A87" i="4"/>
  <c r="A81" i="4"/>
  <c r="A75" i="4"/>
  <c r="A69" i="4"/>
  <c r="A63" i="4"/>
  <c r="A57" i="4"/>
  <c r="A8" i="4"/>
  <c r="A156" i="4"/>
  <c r="A151" i="4"/>
  <c r="A147" i="4"/>
  <c r="A142" i="4"/>
  <c r="A169" i="4"/>
  <c r="A134" i="4"/>
  <c r="A129" i="4"/>
  <c r="A125" i="4"/>
  <c r="A119" i="4"/>
  <c r="A113" i="4"/>
  <c r="A110" i="4"/>
  <c r="A104" i="4"/>
  <c r="A98" i="4"/>
  <c r="A92" i="4"/>
  <c r="A86" i="4"/>
  <c r="A80" i="4"/>
  <c r="A74" i="4"/>
  <c r="A68" i="4"/>
  <c r="A62" i="4"/>
  <c r="A56" i="4"/>
  <c r="A7" i="4"/>
  <c r="A155" i="4"/>
  <c r="A150" i="4"/>
  <c r="A146" i="4"/>
  <c r="A141" i="4"/>
  <c r="A168" i="4"/>
  <c r="A133" i="4"/>
  <c r="A128" i="4"/>
  <c r="A124" i="4"/>
  <c r="A118" i="4"/>
  <c r="A112" i="4"/>
  <c r="A109" i="4"/>
  <c r="A103" i="4"/>
  <c r="A97" i="4"/>
  <c r="A91" i="4"/>
  <c r="A85" i="4"/>
  <c r="A79" i="4"/>
  <c r="A73" i="4"/>
  <c r="A67" i="4"/>
  <c r="A61" i="4"/>
  <c r="A55" i="4"/>
  <c r="A173" i="4"/>
  <c r="A123" i="4"/>
  <c r="A96" i="4"/>
  <c r="A60" i="4"/>
  <c r="A48" i="4"/>
  <c r="A42" i="4"/>
  <c r="A36" i="4"/>
  <c r="A30" i="4"/>
  <c r="A24" i="4"/>
  <c r="A18" i="4"/>
  <c r="A12" i="4"/>
  <c r="A108" i="4"/>
  <c r="A32" i="4"/>
  <c r="A145" i="4"/>
  <c r="A161" i="4"/>
  <c r="A90" i="4"/>
  <c r="A54" i="4"/>
  <c r="A47" i="4"/>
  <c r="A41" i="4"/>
  <c r="A35" i="4"/>
  <c r="A29" i="4"/>
  <c r="A23" i="4"/>
  <c r="A17" i="4"/>
  <c r="A11" i="4"/>
  <c r="A10" i="4"/>
  <c r="A72" i="4"/>
  <c r="A38" i="4"/>
  <c r="A14" i="4"/>
  <c r="A140" i="4"/>
  <c r="A117" i="4"/>
  <c r="A84" i="4"/>
  <c r="A52" i="4"/>
  <c r="A46" i="4"/>
  <c r="A40" i="4"/>
  <c r="A34" i="4"/>
  <c r="A28" i="4"/>
  <c r="A22" i="4"/>
  <c r="A16" i="4"/>
  <c r="A21" i="4"/>
  <c r="A160" i="4"/>
  <c r="A50" i="4"/>
  <c r="A26" i="4"/>
  <c r="A167" i="4"/>
  <c r="A6" i="4"/>
  <c r="A78" i="4"/>
  <c r="A51" i="4"/>
  <c r="A45" i="4"/>
  <c r="A39" i="4"/>
  <c r="A33" i="4"/>
  <c r="A27" i="4"/>
  <c r="A15" i="4"/>
  <c r="A132" i="4"/>
  <c r="A44" i="4"/>
  <c r="A20" i="4"/>
  <c r="A174" i="4"/>
  <c r="A165" i="4"/>
  <c r="A102" i="4"/>
  <c r="A66" i="4"/>
  <c r="A49" i="4"/>
  <c r="A43" i="4"/>
  <c r="A37" i="4"/>
  <c r="A31" i="4"/>
  <c r="A25" i="4"/>
  <c r="A19" i="4"/>
  <c r="A13" i="4"/>
</calcChain>
</file>

<file path=xl/comments1.xml><?xml version="1.0" encoding="utf-8"?>
<comments xmlns="http://schemas.openxmlformats.org/spreadsheetml/2006/main">
  <authors>
    <author>Desktop</author>
    <author>Windows User</author>
  </authors>
  <commentList>
    <comment ref="D58" authorId="0">
      <text>
        <r>
          <rPr>
            <b/>
            <sz val="9"/>
            <color indexed="81"/>
            <rFont val="Tahoma"/>
            <family val="2"/>
          </rPr>
          <t>Thành lập 5/2018</t>
        </r>
      </text>
    </comment>
    <comment ref="D486" authorId="1">
      <text>
        <r>
          <rPr>
            <b/>
            <sz val="9"/>
            <color indexed="81"/>
            <rFont val="Tahoma"/>
            <family val="2"/>
          </rPr>
          <t>2018-2020
Đổi tên từ Chi cục Lâm nghiệp</t>
        </r>
      </text>
    </comment>
    <comment ref="D516" authorId="1">
      <text>
        <r>
          <rPr>
            <b/>
            <sz val="9"/>
            <color indexed="81"/>
            <rFont val="Tahoma"/>
            <family val="2"/>
          </rPr>
          <t>Đã đổi tên</t>
        </r>
      </text>
    </comment>
  </commentList>
</comments>
</file>

<file path=xl/comments2.xml><?xml version="1.0" encoding="utf-8"?>
<comments xmlns="http://schemas.openxmlformats.org/spreadsheetml/2006/main">
  <authors>
    <author>Admin</author>
  </authors>
  <commentList>
    <comment ref="M11" authorId="0">
      <text>
        <r>
          <rPr>
            <b/>
            <sz val="9"/>
            <color indexed="81"/>
            <rFont val="Tahoma"/>
            <family val="2"/>
          </rPr>
          <t>Admin:</t>
        </r>
        <r>
          <rPr>
            <sz val="9"/>
            <color indexed="81"/>
            <rFont val="Tahoma"/>
            <family val="2"/>
          </rPr>
          <t xml:space="preserve">
Luôn để số 1</t>
        </r>
      </text>
    </comment>
    <comment ref="N11" authorId="0">
      <text>
        <r>
          <rPr>
            <b/>
            <sz val="9"/>
            <color indexed="81"/>
            <rFont val="Tahoma"/>
            <family val="2"/>
          </rPr>
          <t>Admin:</t>
        </r>
        <r>
          <rPr>
            <sz val="9"/>
            <color indexed="81"/>
            <rFont val="Tahoma"/>
            <family val="2"/>
          </rPr>
          <t xml:space="preserve">
Đơn vị loại 1, loại 2, hoặc loại 3</t>
        </r>
      </text>
    </comment>
    <comment ref="U11" authorId="0">
      <text>
        <r>
          <rPr>
            <b/>
            <sz val="9"/>
            <color indexed="81"/>
            <rFont val="Tahoma"/>
            <family val="2"/>
          </rPr>
          <t>Admin:</t>
        </r>
        <r>
          <rPr>
            <sz val="9"/>
            <color indexed="81"/>
            <rFont val="Tahoma"/>
            <family val="2"/>
          </rPr>
          <t xml:space="preserve">
Bao gồm cả nguồn 13+14(TX)
Là tổng số kinh phí quyết toán (dự toán đã sử dụng) trong năm 2020</t>
        </r>
      </text>
    </comment>
    <comment ref="Y11" authorId="0">
      <text>
        <r>
          <rPr>
            <b/>
            <sz val="9"/>
            <color indexed="81"/>
            <rFont val="Tahoma"/>
            <family val="2"/>
          </rPr>
          <t>Admin:</t>
        </r>
        <r>
          <rPr>
            <sz val="9"/>
            <color indexed="81"/>
            <rFont val="Tahoma"/>
            <family val="2"/>
          </rPr>
          <t xml:space="preserve">
Không nhập ô này</t>
        </r>
      </text>
    </comment>
    <comment ref="Z11" authorId="0">
      <text>
        <r>
          <rPr>
            <b/>
            <sz val="9"/>
            <color indexed="81"/>
            <rFont val="Tahoma"/>
            <family val="2"/>
          </rPr>
          <t>Admin:</t>
        </r>
        <r>
          <rPr>
            <sz val="9"/>
            <color indexed="81"/>
            <rFont val="Tahoma"/>
            <family val="2"/>
          </rPr>
          <t xml:space="preserve">
Không nhập ô này</t>
        </r>
      </text>
    </comment>
    <comment ref="AA11" authorId="0">
      <text>
        <r>
          <rPr>
            <b/>
            <sz val="9"/>
            <color indexed="81"/>
            <rFont val="Tahoma"/>
            <family val="2"/>
          </rPr>
          <t>Admin:</t>
        </r>
        <r>
          <rPr>
            <sz val="9"/>
            <color indexed="81"/>
            <rFont val="Tahoma"/>
            <family val="2"/>
          </rPr>
          <t xml:space="preserve">
Không nhập ô này</t>
        </r>
      </text>
    </comment>
    <comment ref="AB11" authorId="0">
      <text>
        <r>
          <rPr>
            <b/>
            <sz val="9"/>
            <color indexed="81"/>
            <rFont val="Tahoma"/>
            <family val="2"/>
          </rPr>
          <t>Admin:</t>
        </r>
        <r>
          <rPr>
            <sz val="9"/>
            <color indexed="81"/>
            <rFont val="Tahoma"/>
            <family val="2"/>
          </rPr>
          <t xml:space="preserve">
Tổng số thu (học phí + các khoản thu thỏa thuận + các khoản thu dịch vụ) (bao gồm cả số năm trước chuyển sang) trừ (-) Số trích lập CCTL năm 2019</t>
        </r>
      </text>
    </comment>
    <comment ref="AC11" authorId="0">
      <text>
        <r>
          <rPr>
            <b/>
            <sz val="9"/>
            <color indexed="81"/>
            <rFont val="Tahoma"/>
            <family val="2"/>
          </rPr>
          <t>Admin:</t>
        </r>
        <r>
          <rPr>
            <sz val="9"/>
            <color indexed="81"/>
            <rFont val="Tahoma"/>
            <family val="2"/>
          </rPr>
          <t xml:space="preserve">
Số dự toán đầu năm 2020</t>
        </r>
      </text>
    </comment>
    <comment ref="AD11" authorId="0">
      <text>
        <r>
          <rPr>
            <b/>
            <sz val="9"/>
            <color indexed="81"/>
            <rFont val="Tahoma"/>
            <family val="2"/>
          </rPr>
          <t>Admin:</t>
        </r>
        <r>
          <rPr>
            <sz val="9"/>
            <color indexed="81"/>
            <rFont val="Tahoma"/>
            <family val="2"/>
          </rPr>
          <t xml:space="preserve">
Tổng số thu (học phí + các khoản thu thỏa thuận + các khoản thu dịch vụ) (bao gồm cả số năm trước chuyển sang) trừ (-) Số trích lập CCTL năm 2020</t>
        </r>
      </text>
    </comment>
    <comment ref="AE11" authorId="0">
      <text>
        <r>
          <rPr>
            <b/>
            <sz val="9"/>
            <color indexed="81"/>
            <rFont val="Tahoma"/>
            <family val="2"/>
          </rPr>
          <t>Admin:</t>
        </r>
        <r>
          <rPr>
            <sz val="9"/>
            <color indexed="81"/>
            <rFont val="Tahoma"/>
            <family val="2"/>
          </rPr>
          <t xml:space="preserve">
Tổng Thu nhập khác của đơn vị trừ (-) số đã trích lập CCTL năm 2019</t>
        </r>
      </text>
    </comment>
    <comment ref="AF11" authorId="0">
      <text>
        <r>
          <rPr>
            <b/>
            <sz val="9"/>
            <color indexed="81"/>
            <rFont val="Tahoma"/>
            <family val="2"/>
          </rPr>
          <t>Admin:</t>
        </r>
        <r>
          <rPr>
            <sz val="9"/>
            <color indexed="81"/>
            <rFont val="Tahoma"/>
            <family val="2"/>
          </rPr>
          <t xml:space="preserve">
Số dự toán đầu năm 2020</t>
        </r>
      </text>
    </comment>
    <comment ref="AG11" authorId="0">
      <text>
        <r>
          <rPr>
            <b/>
            <sz val="9"/>
            <color indexed="81"/>
            <rFont val="Tahoma"/>
            <family val="2"/>
          </rPr>
          <t>Admin:</t>
        </r>
        <r>
          <rPr>
            <sz val="9"/>
            <color indexed="81"/>
            <rFont val="Tahoma"/>
            <family val="2"/>
          </rPr>
          <t xml:space="preserve">
Tổng Thu nhập khác của đơn vị trừ (-) số đã trích lập CCTL năm 2020</t>
        </r>
      </text>
    </comment>
    <comment ref="AI11" authorId="0">
      <text>
        <r>
          <rPr>
            <b/>
            <sz val="9"/>
            <color indexed="81"/>
            <rFont val="Tahoma"/>
            <family val="2"/>
          </rPr>
          <t>Admin:</t>
        </r>
        <r>
          <rPr>
            <sz val="9"/>
            <color indexed="81"/>
            <rFont val="Tahoma"/>
            <family val="2"/>
          </rPr>
          <t xml:space="preserve">
Bao gồm cả nguồn 13+14(TX)
Là tổng số kinh phí đã sử dụng trong năm 2020 (chưa bao gồm kinh phí chi TNTT và trích lập quỹ từ số tiết kiệm cuối năm) </t>
        </r>
      </text>
    </comment>
    <comment ref="AM11" authorId="0">
      <text>
        <r>
          <rPr>
            <b/>
            <sz val="9"/>
            <color indexed="81"/>
            <rFont val="Tahoma"/>
            <family val="2"/>
          </rPr>
          <t>Admin:</t>
        </r>
        <r>
          <rPr>
            <sz val="9"/>
            <color indexed="81"/>
            <rFont val="Tahoma"/>
            <family val="2"/>
          </rPr>
          <t xml:space="preserve">
Không nhập ô này</t>
        </r>
      </text>
    </comment>
    <comment ref="AN11" authorId="0">
      <text>
        <r>
          <rPr>
            <b/>
            <sz val="9"/>
            <color indexed="81"/>
            <rFont val="Tahoma"/>
            <family val="2"/>
          </rPr>
          <t>Admin:</t>
        </r>
        <r>
          <rPr>
            <sz val="9"/>
            <color indexed="81"/>
            <rFont val="Tahoma"/>
            <family val="2"/>
          </rPr>
          <t xml:space="preserve">
Không nhập ô này</t>
        </r>
      </text>
    </comment>
    <comment ref="AO11" authorId="0">
      <text>
        <r>
          <rPr>
            <b/>
            <sz val="9"/>
            <color indexed="81"/>
            <rFont val="Tahoma"/>
            <family val="2"/>
          </rPr>
          <t>Admin:</t>
        </r>
        <r>
          <rPr>
            <sz val="9"/>
            <color indexed="81"/>
            <rFont val="Tahoma"/>
            <family val="2"/>
          </rPr>
          <t xml:space="preserve">
Không nhập ô này</t>
        </r>
      </text>
    </comment>
    <comment ref="AP11" authorId="0">
      <text>
        <r>
          <rPr>
            <b/>
            <sz val="9"/>
            <color indexed="81"/>
            <rFont val="Tahoma"/>
            <family val="2"/>
          </rPr>
          <t>Admin:</t>
        </r>
        <r>
          <rPr>
            <sz val="9"/>
            <color indexed="81"/>
            <rFont val="Tahoma"/>
            <family val="2"/>
          </rPr>
          <t xml:space="preserve">
</t>
        </r>
        <r>
          <rPr>
            <sz val="11"/>
            <color indexed="81"/>
            <rFont val="Times New Roman"/>
            <family val="1"/>
          </rPr>
          <t>Tổng số chi phí chi từ các nguồn (học phí + các khoản thu thỏa thuận + các khoản thu dịch vụ) đã thực hiện năm 2019, không bao gồm số chi CCTL</t>
        </r>
      </text>
    </comment>
    <comment ref="AQ11" authorId="0">
      <text>
        <r>
          <rPr>
            <b/>
            <sz val="9"/>
            <color indexed="81"/>
            <rFont val="Tahoma"/>
            <family val="2"/>
          </rPr>
          <t>Admin:</t>
        </r>
        <r>
          <rPr>
            <sz val="9"/>
            <color indexed="81"/>
            <rFont val="Tahoma"/>
            <family val="2"/>
          </rPr>
          <t xml:space="preserve">
Số dự toán chi đầu năm 2020</t>
        </r>
      </text>
    </comment>
    <comment ref="AR11" authorId="0">
      <text>
        <r>
          <rPr>
            <b/>
            <sz val="9"/>
            <color indexed="81"/>
            <rFont val="Tahoma"/>
            <family val="2"/>
          </rPr>
          <t>Admin:</t>
        </r>
        <r>
          <rPr>
            <sz val="9"/>
            <color indexed="81"/>
            <rFont val="Tahoma"/>
            <family val="2"/>
          </rPr>
          <t xml:space="preserve">
Tổng số chi phí chi từ các nguồn (học phí + các khoản thu thỏa thuận + các khoản thu dịch vụ) đã thực hiện năm 2020, không bao gồm số chi CCTL</t>
        </r>
      </text>
    </comment>
    <comment ref="AS11" authorId="0">
      <text>
        <r>
          <rPr>
            <b/>
            <sz val="9"/>
            <color indexed="81"/>
            <rFont val="Tahoma"/>
            <family val="2"/>
          </rPr>
          <t>Admin:</t>
        </r>
        <r>
          <rPr>
            <sz val="9"/>
            <color indexed="81"/>
            <rFont val="Tahoma"/>
            <family val="2"/>
          </rPr>
          <t xml:space="preserve">
Tổng chi phí khác của đơn vị đã thực hiện năm 2019</t>
        </r>
      </text>
    </comment>
    <comment ref="AT11" authorId="0">
      <text>
        <r>
          <rPr>
            <b/>
            <sz val="9"/>
            <color indexed="81"/>
            <rFont val="Tahoma"/>
            <family val="2"/>
          </rPr>
          <t>Admin:</t>
        </r>
        <r>
          <rPr>
            <sz val="9"/>
            <color indexed="81"/>
            <rFont val="Tahoma"/>
            <family val="2"/>
          </rPr>
          <t xml:space="preserve">
Số dự toán chi đầu năm 2020</t>
        </r>
      </text>
    </comment>
    <comment ref="AU11" authorId="0">
      <text>
        <r>
          <rPr>
            <b/>
            <sz val="9"/>
            <color indexed="81"/>
            <rFont val="Tahoma"/>
            <family val="2"/>
          </rPr>
          <t>Admin:</t>
        </r>
        <r>
          <rPr>
            <sz val="9"/>
            <color indexed="81"/>
            <rFont val="Tahoma"/>
            <family val="2"/>
          </rPr>
          <t xml:space="preserve">
Tổng chi phí khác của đơn vị đã thực hiện năm 2020</t>
        </r>
      </text>
    </comment>
    <comment ref="AX11" authorId="0">
      <text>
        <r>
          <rPr>
            <b/>
            <sz val="9"/>
            <color indexed="81"/>
            <rFont val="Tahoma"/>
            <family val="2"/>
          </rPr>
          <t>Admin:</t>
        </r>
        <r>
          <rPr>
            <sz val="9"/>
            <color indexed="81"/>
            <rFont val="Tahoma"/>
            <family val="2"/>
          </rPr>
          <t xml:space="preserve">
Tổng số tiền chi TNTT đã thực hiện năm 2019 (từ tất cả các nguồn: ngân sách + nguồn thu tại đơn vị)</t>
        </r>
      </text>
    </comment>
    <comment ref="AY11" authorId="0">
      <text>
        <r>
          <rPr>
            <b/>
            <sz val="9"/>
            <color indexed="81"/>
            <rFont val="Tahoma"/>
            <family val="2"/>
          </rPr>
          <t>Admin:</t>
        </r>
        <r>
          <rPr>
            <sz val="9"/>
            <color indexed="81"/>
            <rFont val="Tahoma"/>
            <family val="2"/>
          </rPr>
          <t xml:space="preserve">
Số TNTT dự toán đầu năm 2020</t>
        </r>
      </text>
    </comment>
    <comment ref="AZ11" authorId="0">
      <text>
        <r>
          <rPr>
            <b/>
            <sz val="9"/>
            <color indexed="81"/>
            <rFont val="Tahoma"/>
            <family val="2"/>
          </rPr>
          <t>Admin:</t>
        </r>
        <r>
          <rPr>
            <sz val="9"/>
            <color indexed="81"/>
            <rFont val="Tahoma"/>
            <family val="2"/>
          </rPr>
          <t xml:space="preserve">
Tổng số tiền chi TNTT đã thực hiện năm 2020 (từ tất cả các nguồn: ngân sách + nguồn thu tại đơn vị)</t>
        </r>
      </text>
    </comment>
    <comment ref="BA11" authorId="0">
      <text>
        <r>
          <rPr>
            <b/>
            <sz val="9"/>
            <color indexed="81"/>
            <rFont val="Tahoma"/>
            <family val="2"/>
          </rPr>
          <t>Admin:</t>
        </r>
        <r>
          <rPr>
            <sz val="9"/>
            <color indexed="81"/>
            <rFont val="Tahoma"/>
            <family val="2"/>
          </rPr>
          <t xml:space="preserve">
Tổng số tiền sử dụng trích lập Quỹ PTHĐSN năm 2020 (từ tất cả các nguồn: ngân sách + nguồn thu tại đơn vị)</t>
        </r>
      </text>
    </comment>
    <comment ref="BB11" authorId="0">
      <text>
        <r>
          <rPr>
            <b/>
            <sz val="9"/>
            <color indexed="81"/>
            <rFont val="Tahoma"/>
            <family val="2"/>
          </rPr>
          <t>Admin:</t>
        </r>
        <r>
          <rPr>
            <sz val="9"/>
            <color indexed="81"/>
            <rFont val="Tahoma"/>
            <family val="2"/>
          </rPr>
          <t xml:space="preserve">
Tổng số tiền sử dụng trích lập Quỹ KT và PL năm 2020 (từ tất cả các nguồn: ngân sách + nguồn thu tại đơn vị)</t>
        </r>
      </text>
    </comment>
    <comment ref="BC11" authorId="0">
      <text>
        <r>
          <rPr>
            <b/>
            <sz val="9"/>
            <color indexed="81"/>
            <rFont val="Tahoma"/>
            <family val="2"/>
          </rPr>
          <t>Admin:</t>
        </r>
        <r>
          <rPr>
            <sz val="9"/>
            <color indexed="81"/>
            <rFont val="Tahoma"/>
            <family val="2"/>
          </rPr>
          <t xml:space="preserve">
Tổng số tiền sử dụng trích lập Quỹ BSTN năm 2020 (từ tất cả các nguồn: ngân sách + nguồn thu tại đơn vị)</t>
        </r>
      </text>
    </comment>
    <comment ref="BD11" authorId="0">
      <text>
        <r>
          <rPr>
            <b/>
            <sz val="9"/>
            <color indexed="81"/>
            <rFont val="Tahoma"/>
            <family val="2"/>
          </rPr>
          <t>Admin:</t>
        </r>
        <r>
          <rPr>
            <sz val="9"/>
            <color indexed="81"/>
            <rFont val="Tahoma"/>
            <family val="2"/>
          </rPr>
          <t xml:space="preserve">
Dự toán KTX đầu năm 2020 
Bao gồm cả nguồn 12+14(KTX)</t>
        </r>
      </text>
    </comment>
    <comment ref="BE11" authorId="0">
      <text>
        <r>
          <rPr>
            <b/>
            <sz val="9"/>
            <color indexed="81"/>
            <rFont val="Tahoma"/>
            <family val="2"/>
          </rPr>
          <t>Admin:</t>
        </r>
        <r>
          <rPr>
            <sz val="9"/>
            <color indexed="81"/>
            <rFont val="Tahoma"/>
            <family val="2"/>
          </rPr>
          <t xml:space="preserve">
Tổng kinh phí nguồn 12+14(KTX) được giao trong năm 2020 theo QĐ giao dự toán, tính cả số năm trước chuyển sang</t>
        </r>
      </text>
    </comment>
    <comment ref="BF11" authorId="0">
      <text>
        <r>
          <rPr>
            <b/>
            <sz val="9"/>
            <color indexed="81"/>
            <rFont val="Tahoma"/>
            <family val="2"/>
          </rPr>
          <t>Admin:</t>
        </r>
        <r>
          <rPr>
            <sz val="9"/>
            <color indexed="81"/>
            <rFont val="Tahoma"/>
            <family val="2"/>
          </rPr>
          <t xml:space="preserve">
Dự toán KTX đầu năm 2020 
Bao gồm cả nguồn 12+14(KTX)</t>
        </r>
      </text>
    </comment>
    <comment ref="BG11" authorId="0">
      <text>
        <r>
          <rPr>
            <b/>
            <sz val="9"/>
            <color indexed="81"/>
            <rFont val="Tahoma"/>
            <family val="2"/>
          </rPr>
          <t>Admin:</t>
        </r>
        <r>
          <rPr>
            <sz val="9"/>
            <color indexed="81"/>
            <rFont val="Tahoma"/>
            <family val="2"/>
          </rPr>
          <t xml:space="preserve">
Tổng kinh phí đã thực hiện chi (quyết toán) từ nguồn 12+14(KTX) trong năm 2020 </t>
        </r>
      </text>
    </comment>
  </commentList>
</comments>
</file>

<file path=xl/comments3.xml><?xml version="1.0" encoding="utf-8"?>
<comments xmlns="http://schemas.openxmlformats.org/spreadsheetml/2006/main">
  <authors>
    <author>Admin</author>
  </authors>
  <commentList>
    <comment ref="O11" authorId="0">
      <text>
        <r>
          <rPr>
            <b/>
            <sz val="9"/>
            <color indexed="81"/>
            <rFont val="Tahoma"/>
            <family val="2"/>
          </rPr>
          <t>Admin:</t>
        </r>
        <r>
          <rPr>
            <sz val="9"/>
            <color indexed="81"/>
            <rFont val="Tahoma"/>
            <family val="2"/>
          </rPr>
          <t xml:space="preserve">
Có QC CTNB thì đánh dấu x
Không có thì bỏ trống</t>
        </r>
      </text>
    </comment>
    <comment ref="P11" authorId="0">
      <text>
        <r>
          <rPr>
            <b/>
            <sz val="9"/>
            <color indexed="81"/>
            <rFont val="Tahoma"/>
            <family val="2"/>
          </rPr>
          <t>Admin:</t>
        </r>
        <r>
          <rPr>
            <sz val="9"/>
            <color indexed="81"/>
            <rFont val="Tahoma"/>
            <family val="2"/>
          </rPr>
          <t xml:space="preserve">
Có QC CTNB thì bỏ trống
Không có thì đánh dấu x</t>
        </r>
      </text>
    </comment>
  </commentList>
</comments>
</file>

<file path=xl/sharedStrings.xml><?xml version="1.0" encoding="utf-8"?>
<sst xmlns="http://schemas.openxmlformats.org/spreadsheetml/2006/main" count="5666" uniqueCount="1653">
  <si>
    <t>/QĐ-UBND, ngày 28/12/2018</t>
  </si>
  <si>
    <t>Mã Chuyên viên</t>
  </si>
  <si>
    <t>Thẩm kế</t>
  </si>
  <si>
    <t>Sở-ban, ngành</t>
  </si>
  <si>
    <t>Mã đơn vị quan hệ ngân sách của Đơn vị dự toán cấp 1</t>
  </si>
  <si>
    <t>Chương</t>
  </si>
  <si>
    <t>Loại</t>
  </si>
  <si>
    <t>Khoản</t>
  </si>
  <si>
    <t>Thẩm quyền thành lập</t>
  </si>
  <si>
    <t>Phân loại theo Nghị định quản lý</t>
  </si>
  <si>
    <t>Phân loại ĐVSN theo mức độ tự chủ</t>
  </si>
  <si>
    <t>Phân loại lĩnh vực</t>
  </si>
  <si>
    <t>Phân loại sự nghiệp chi tiết SN khác</t>
  </si>
  <si>
    <t>Quyết định UB giao tự chủ
2017-2019</t>
  </si>
  <si>
    <t>Quyết định UB giao tự chủ
2018-2020</t>
  </si>
  <si>
    <t>Quyết định UB giao tự chủ
2019-2021</t>
  </si>
  <si>
    <t>Ma chuyen vien</t>
  </si>
  <si>
    <t>Tham ke</t>
  </si>
  <si>
    <t>Ma DVQHNS - Cap 1</t>
  </si>
  <si>
    <t>Ma DVQHNS - Cap 4</t>
  </si>
  <si>
    <t>Chuong</t>
  </si>
  <si>
    <t>Loai</t>
  </si>
  <si>
    <t>Khoan</t>
  </si>
  <si>
    <t>Tham quyen</t>
  </si>
  <si>
    <t>Phan loai theo QD thanh lap</t>
  </si>
  <si>
    <t>Phan loai theo ND quan ly</t>
  </si>
  <si>
    <t>Thoi diem giai the</t>
  </si>
  <si>
    <t>Phan loai DVSN theo muc do tu chu</t>
  </si>
  <si>
    <t>Phan loai linh vuc</t>
  </si>
  <si>
    <t>Phan loai chi tiet su nghiep</t>
  </si>
  <si>
    <t>2017-2019</t>
  </si>
  <si>
    <t>2018-2020</t>
  </si>
  <si>
    <t>2019-2021</t>
  </si>
  <si>
    <t>2020-2022</t>
  </si>
  <si>
    <t>Hiền</t>
  </si>
  <si>
    <t>Văn phòng Đoàn đại biểu Quốc hội và Hội đồng nhân dân thành phố Hồ Chí Minh</t>
  </si>
  <si>
    <t>Khối TP</t>
  </si>
  <si>
    <t>CQHC</t>
  </si>
  <si>
    <t>Văn phòng Hội đồng nhân dân thành phố Hồ Chí Minh</t>
  </si>
  <si>
    <t xml:space="preserve">Văn phòng Hội đồng nhân dân thành phố </t>
  </si>
  <si>
    <t>Sáp nhập</t>
  </si>
  <si>
    <t>Văn phòng Ủy ban nhân dân thành phố Hồ Chí Minh</t>
  </si>
  <si>
    <t>Ban Tiếp công dân</t>
  </si>
  <si>
    <t>Khách sạn Hương Sen</t>
  </si>
  <si>
    <t>ĐVSN</t>
  </si>
  <si>
    <t>2 - Đơn vị tự bảo đảm chi thường xuyên</t>
  </si>
  <si>
    <t>7 -Sự nghiệp kinh tế và SN khác</t>
  </si>
  <si>
    <t xml:space="preserve">9 -Sự nghiệp kinh tế </t>
  </si>
  <si>
    <t>5995/QĐ-UBND, ngày 
 28/12/2018</t>
  </si>
  <si>
    <t>Trung tâm Công báo thành phố</t>
  </si>
  <si>
    <t>4 - Đơn vị do nhà nước bảo đảm toàn bộ chi thường xuyên</t>
  </si>
  <si>
    <t>6 -Sự nghiệp thông tin và truyền thông</t>
  </si>
  <si>
    <t>5997/QĐ-UBND, ngày 
28/12/2018</t>
  </si>
  <si>
    <t>Trung tâm Tin học thành phố</t>
  </si>
  <si>
    <t>5996/QĐ-UBND, ngày 
28/12/2018</t>
  </si>
  <si>
    <t>Văn phòng Ủy ban nhân dân thành phố</t>
  </si>
  <si>
    <t>Xuân</t>
  </si>
  <si>
    <t>Sở Nông nghiệp và Phát triển Nông thôn thành phố Hồ Chí Minh</t>
  </si>
  <si>
    <t>Ban quản lý điều hành dự án "Cạnh tranh ngành chăn nuôi và an toàn thực phẩm" - LIFSAP</t>
  </si>
  <si>
    <t>Ban Quản lý dự án Đầu tư xây dựng các công trình Nông nghiệp và Phát triển nông thôn</t>
  </si>
  <si>
    <t>6137/QĐ-UBND, ngày 
28/12/2018</t>
  </si>
  <si>
    <t>Ban Quản lý rừng phòng hộ Bình Chánh - Củ Chi</t>
  </si>
  <si>
    <t>6084/QĐ-UBND, ngày 
28/12/2018</t>
  </si>
  <si>
    <t>Ban Quản lý Trung tâm Thủy sản thành phố</t>
  </si>
  <si>
    <t>6780/QĐ-UBND, ngày 
30/12/2017</t>
  </si>
  <si>
    <t>x</t>
  </si>
  <si>
    <t xml:space="preserve">Chi cục Chăn nuôi và Thú y </t>
  </si>
  <si>
    <t>Chi cục Kiểm lâm</t>
  </si>
  <si>
    <t xml:space="preserve">Chi cục Phát triển nông thôn </t>
  </si>
  <si>
    <t>Chi cục Thuỷ lợi</t>
  </si>
  <si>
    <t xml:space="preserve">Chi cục Thuỷ sản </t>
  </si>
  <si>
    <t>Chi cục Trồng trọt và Bảo vệ thực vật</t>
  </si>
  <si>
    <t>Trung tâm Công nghệ sinh học thành phố</t>
  </si>
  <si>
    <t>4 -Sự nghiệp khoa học và công nghệ</t>
  </si>
  <si>
    <t>6138/QĐ-UBND, ngày  28/12/2018</t>
  </si>
  <si>
    <t>Trung tâm Khuyến nông</t>
  </si>
  <si>
    <t>6777/QĐ-UBND, ngày 
30/12/2017</t>
  </si>
  <si>
    <t>Trung tâm Quản lý giống cây trồng, vật nuôi và thủy sản</t>
  </si>
  <si>
    <t>6112/QĐ-UBND, ngày 
28/12/2018</t>
  </si>
  <si>
    <t>Trung tâm Tư vấn và hỗ trợ chuyển dịch cơ cấu Kinh tế Nông nghiệp</t>
  </si>
  <si>
    <t>6776/QĐ-UBND, ngày 
30/12/2017</t>
  </si>
  <si>
    <t>Trường trung cấp Kỹ thuật Nông Nghiệp thành phố</t>
  </si>
  <si>
    <t>3 - Đơn vị tự bảo đảm một phần chi thường xuyên</t>
  </si>
  <si>
    <t>2 -Sự nghiệp giáo dục nghề nghiệp</t>
  </si>
  <si>
    <t>6111/QĐ-UBND, ngày 
28/12/2018</t>
  </si>
  <si>
    <t>Văn phòng Điều phối Chương trình xây dựng nông thôn mới thành phố Hồ Chí Minh</t>
  </si>
  <si>
    <t>Văn phòng Sở Nông nghiệp và Phát triển nông thôn</t>
  </si>
  <si>
    <t>Thông</t>
  </si>
  <si>
    <t>Sở Kế hoạch và Đầu tư thành phố Hồ Chí Minh</t>
  </si>
  <si>
    <t>Trung tâm Tư vấn đấu thầu và Hỗ trợ đầu tư</t>
  </si>
  <si>
    <t>6144/QĐ-UBND, ngày 
28/12/2018</t>
  </si>
  <si>
    <t>Văn phòng Sở Kế hoạch và Đầu tư</t>
  </si>
  <si>
    <t>Sở Tư pháp thành phố Hồ Chí Minh</t>
  </si>
  <si>
    <t>Báo Pháp luật thành phố</t>
  </si>
  <si>
    <t>5 -Sự nghiệp văn hóa, thể thao, du lịch</t>
  </si>
  <si>
    <t>5792/QĐ-UBND, ngày 
17/12/2018</t>
  </si>
  <si>
    <t>Phòng công chứng số 1</t>
  </si>
  <si>
    <t>1 - Đơn vị tự bảo đảm chi thường xuyên và chi đầu tư</t>
  </si>
  <si>
    <t>4409/QĐ-UBND, ngày 
16/8/2017</t>
  </si>
  <si>
    <t>Phòng công chứng số 2</t>
  </si>
  <si>
    <t>4410/QĐ-UBND, ngày 
16/8/2017</t>
  </si>
  <si>
    <t>Phòng công chứng số 3</t>
  </si>
  <si>
    <t>4411/QĐ-UBND, ngày 
16/8/2017</t>
  </si>
  <si>
    <t>Phòng công chứng số 4</t>
  </si>
  <si>
    <t>4412/QĐ-UBND, ngày 
16/8/2017</t>
  </si>
  <si>
    <t>Phòng công chứng số 5</t>
  </si>
  <si>
    <t>4413/QĐ-UBND, ngày 
16/8/2017</t>
  </si>
  <si>
    <t>Phòng công chứng số 6</t>
  </si>
  <si>
    <t>4414/QĐ-UBND, ngày 
16/8/2017</t>
  </si>
  <si>
    <t>Phòng công chứng số 7</t>
  </si>
  <si>
    <t>4415/QĐ-UBND, ngày 
16/8/2017</t>
  </si>
  <si>
    <t>Trung tâm Dịch vụ bán đấu giá tài sản</t>
  </si>
  <si>
    <t>6787/QĐ-UBND, ngày 
30/12/2017</t>
  </si>
  <si>
    <t>Trung tâm Thông tin tư vấn và công chứng</t>
  </si>
  <si>
    <t>6788/QĐ-UBND, ngày 30/12/2017</t>
  </si>
  <si>
    <t>Trung tâm trợ giúp pháp lý nhà nước</t>
  </si>
  <si>
    <t>6789/QĐ-UBND, ngày 
30/12/2017</t>
  </si>
  <si>
    <t xml:space="preserve">Văn phòng Sở Tư Pháp </t>
  </si>
  <si>
    <t>Thảo</t>
  </si>
  <si>
    <t>Sở Công Thương thành phố Hồ Chí Minh</t>
  </si>
  <si>
    <t>Chi cục quản lý thị trường</t>
  </si>
  <si>
    <t>Kinh phí xúc tiến - Sở Công Thương thành phố</t>
  </si>
  <si>
    <t>Thời báo Kinh tế</t>
  </si>
  <si>
    <t>Không giao tự chủ 2018</t>
  </si>
  <si>
    <t>Trung tâm Hỗ trợ và Phát triển Doanh nghiệp thành phố</t>
  </si>
  <si>
    <t>6786/QĐ-UBND, ngày 30/12/2017</t>
  </si>
  <si>
    <t>Trung tâm Phát triển công nghiệp hỗ trợ thành phố</t>
  </si>
  <si>
    <t>Trường Cao đẳng nghề Nguyễn Trường Tộ</t>
  </si>
  <si>
    <t>6145/QĐ-UBND, ngày 28/12/2018</t>
  </si>
  <si>
    <t>Văn phòng Sở Công Thương thành phố</t>
  </si>
  <si>
    <t>Vĩnh</t>
  </si>
  <si>
    <t>Sở Khoa học và Công nghệ thành phố Hồ Chí Minh</t>
  </si>
  <si>
    <t>Chi cục Tiêu chuẩn - Đo lường - Chất lượng</t>
  </si>
  <si>
    <t>Quỹ Phát triển khoa học công nghệ thành phố Hồ Chí Minh</t>
  </si>
  <si>
    <t>4150/QĐ-UBND, ngày 22/9/2018</t>
  </si>
  <si>
    <t>Trung tâm dịch vụ phân tích thí nghiệm</t>
  </si>
  <si>
    <t>4666/QĐ-UBND, ngày 22/10/2018</t>
  </si>
  <si>
    <t>Trung tâm kỹ thuật Tiêu chuẩn - đo lường - chất lượng</t>
  </si>
  <si>
    <t>4152/QĐ-UBND, ngày 22/9/2018</t>
  </si>
  <si>
    <t>Trung tâm thông tin và thống kê khoa học công nghệ</t>
  </si>
  <si>
    <t>4667/QĐ-UBND, ngày 
22/10/2018</t>
  </si>
  <si>
    <t>Trung tâm ứng dụng hệ thống thông tin địa lý (GIS)</t>
  </si>
  <si>
    <t>4151/QĐ-UBND, ngày 
22/09/2018</t>
  </si>
  <si>
    <t xml:space="preserve">Trung tâm ứng dụng tiến bộ khoa học và công nghệ </t>
  </si>
  <si>
    <t>4154/QĐ-UBND, ngày 
22/9/2018</t>
  </si>
  <si>
    <t>Văn phòng Sở Khoa học và Công nghệ</t>
  </si>
  <si>
    <t xml:space="preserve">Văn phòng Sở khoa học và công nghệ </t>
  </si>
  <si>
    <t>Viện khoa học công nghệ tính toán (SICST)</t>
  </si>
  <si>
    <t>4153/QĐ-UBND, ngày 22/9/2018</t>
  </si>
  <si>
    <t>Mai</t>
  </si>
  <si>
    <t>Sở Tài chính thành phố Hồ Chí Minh</t>
  </si>
  <si>
    <t>Chi cục Tài chính doanh nghiệp</t>
  </si>
  <si>
    <t>Văn phòng Sở Tài chính</t>
  </si>
  <si>
    <t>Sở Xây dựng thành phố Hồ Chí Minh</t>
  </si>
  <si>
    <t>Kinh phí sự nghiệp kinh tế - Sở Xây dựng</t>
  </si>
  <si>
    <t>Trung tâm Quản lý nhà và giám định xây dựng</t>
  </si>
  <si>
    <t>6129/QĐ-UBND, ngày 
28/12/2018</t>
  </si>
  <si>
    <t>Trường Trung cấp Xây dựng</t>
  </si>
  <si>
    <t>6130/QĐ-UBND, ngày 
28/12/2018</t>
  </si>
  <si>
    <t>Trung tâm Quản lý Hạ tầng kỹ thuật</t>
  </si>
  <si>
    <t>4746/QĐ-UBND, ngày 04/11/2019</t>
  </si>
  <si>
    <t>Văn phòng Sở Xây dựng</t>
  </si>
  <si>
    <t>Vy</t>
  </si>
  <si>
    <t>Sở Giao thông vận tải thành phố Hồ Chí Minh</t>
  </si>
  <si>
    <t>Ban Quản lý Đầu tư dự án Nạo vét luồng Soài Rạp (giai đoạn 2)</t>
  </si>
  <si>
    <t>Ban Quản lý Đầu tư dự án Vệ sinh môi trường</t>
  </si>
  <si>
    <t>2184/QĐ-UBND, ngày 24/05/2018</t>
  </si>
  <si>
    <t>Cảng vụ đường thủy nội địa</t>
  </si>
  <si>
    <t>5938/QĐ-UBND, ngày 25/12/2018</t>
  </si>
  <si>
    <t>Khu Quản lý đường thủy nội địa</t>
  </si>
  <si>
    <t>Hợp nhất</t>
  </si>
  <si>
    <t>5793/QĐ-UBND ngày 17/12/2018</t>
  </si>
  <si>
    <t>Khu Quản lý giao thông đô thị 1</t>
  </si>
  <si>
    <t>5085/QĐ-UBND ngày 14/11/2018</t>
  </si>
  <si>
    <t>Khu Quản lý giao thông đô thị 2</t>
  </si>
  <si>
    <t>5419/QĐ-UBND ngày 01/12/2018</t>
  </si>
  <si>
    <t>Khu Quản lý giao thông đô thị 3</t>
  </si>
  <si>
    <t>5418/QĐ-UBND ngày 01/12/2018</t>
  </si>
  <si>
    <t>Khu Quản lý giao thông đô thị 4</t>
  </si>
  <si>
    <t>5420/QĐ-UBND ngày 01/12/2018</t>
  </si>
  <si>
    <t>Kinh phí Bảo đảm trật tự an toàn giao thông - Sở Giao thông vận tải</t>
  </si>
  <si>
    <t>Kinh phí Bảo đảm trật tự an toàn giao thông - Thanh tra Sở Giao thông vận tải</t>
  </si>
  <si>
    <t>Thanh tra Sở Giao thông vận tải</t>
  </si>
  <si>
    <t>Trung tâm Đăng kiểm phương tiện thủy nội địa</t>
  </si>
  <si>
    <t>Trung tâm Đăng kiểm xe cơ giới 50-01S</t>
  </si>
  <si>
    <t>6769/QĐ-UBND, ngày 
30/12/2017</t>
  </si>
  <si>
    <t>Trung tâm Đăng kiểm xe cơ giới 50-02S</t>
  </si>
  <si>
    <t>6770/QĐ-UBND, ngày 
30/12/2017</t>
  </si>
  <si>
    <t>Trung tâm Đăng kiểm xe cơ giới 50-03S</t>
  </si>
  <si>
    <t>6771/QĐ-UBND, ngày 
30/12/2017</t>
  </si>
  <si>
    <t>Trung tâm quản lý đường hầm sông Sài Gòn</t>
  </si>
  <si>
    <t>3366/QĐ-UBND, ngày 
28/06/2017</t>
  </si>
  <si>
    <t>Trung tâm Quản lý Giao thông công cộng thành phố</t>
  </si>
  <si>
    <t>5937/QĐ-UBND ngày 25/12/2018</t>
  </si>
  <si>
    <t>Trung tâm Quản lý giao thông đường bộ</t>
  </si>
  <si>
    <t>5511/QĐ-UBND ngày 31/12/2019</t>
  </si>
  <si>
    <t>Trung tâm Quản lý đường thủy</t>
  </si>
  <si>
    <t>5512/QĐ-UBND ngày 31/12/2019</t>
  </si>
  <si>
    <t>Trường Cao đẳng Giao thông vận tải</t>
  </si>
  <si>
    <t>6113/QĐ-UBND, ngày 
28/12/2018</t>
  </si>
  <si>
    <t>Văn phòng Sở Giao thông vận tải</t>
  </si>
  <si>
    <t>Sở Giáo dục và Đào tạo thành phố Hồ Chí Minh</t>
  </si>
  <si>
    <t>Ban Quản lý Đầu tư xây dựng các công trình Sở Giáo dục và Đào tạo</t>
  </si>
  <si>
    <t>1 -Sự nghiệp giáo dục và đào tạo</t>
  </si>
  <si>
    <t>5273/QĐ-UBND, ngày 
 23/11/2018</t>
  </si>
  <si>
    <t>01 Q. 1</t>
  </si>
  <si>
    <t>Trường THPT Bùi Thị Xuân</t>
  </si>
  <si>
    <t>6186/QĐ-UBND, ngày 28/12/2018</t>
  </si>
  <si>
    <t>Trường THPT Chuyên Trần Đại Nghĩa</t>
  </si>
  <si>
    <t>6184/QĐ-UBND, ngày 28/12/2018</t>
  </si>
  <si>
    <t>Trường THPT Lương Thế Vinh</t>
  </si>
  <si>
    <t>6182/QĐ-UBND, ngày 28/12/2018</t>
  </si>
  <si>
    <t>Trung tâm giáo dục thường xuyên Quận Phú Nhuận</t>
  </si>
  <si>
    <t>Chuyển về quận</t>
  </si>
  <si>
    <t>Trung Tâm Giáo Dục Thường Xuyên Quận 9</t>
  </si>
  <si>
    <t>Trung Tâm Giáo Dục Thường Xuyên Quận Bình Thạnh</t>
  </si>
  <si>
    <t>Trung tâm giáo dục thường xuyên Quận Gò Vấp</t>
  </si>
  <si>
    <t>Trường THPT Tenlơ Man</t>
  </si>
  <si>
    <t>6183/QĐ-UBND, ngày 28/12/2018</t>
  </si>
  <si>
    <t>Trường THPT Trưng Vương</t>
  </si>
  <si>
    <t>6185/QĐ-UBND, ngày 28/12/2018</t>
  </si>
  <si>
    <t>02 Q. 2</t>
  </si>
  <si>
    <t>Trường THPT Giồng Ông Tố</t>
  </si>
  <si>
    <t>6181/QĐ-UBND, ngày 28/12/2018</t>
  </si>
  <si>
    <t>Trường THPT Thủ Thiêm</t>
  </si>
  <si>
    <t>6180/QĐ-UBND, ngày 28/12/2018</t>
  </si>
  <si>
    <t>03 Q. 3</t>
  </si>
  <si>
    <t xml:space="preserve">Trường THPT Lê Quý Đôn </t>
  </si>
  <si>
    <t>6178/QĐ-UBND, ngày 28/12/2018</t>
  </si>
  <si>
    <t>Trường THPT Marie Curie</t>
  </si>
  <si>
    <t>6179/QĐ-UBND, ngày 28/12/2018</t>
  </si>
  <si>
    <t>Trường THPT Nguyễn Thị Diệu</t>
  </si>
  <si>
    <t>6289/QĐ-UBND, ngày 28/12/2018</t>
  </si>
  <si>
    <t>Trường THPT Nguyễn Thị Minh Khai</t>
  </si>
  <si>
    <t>6177/QĐ-UBND, ngày 28/12/2018</t>
  </si>
  <si>
    <t>04 Q. 4</t>
  </si>
  <si>
    <t>Trường THPT Nguyễn Hữu Thọ</t>
  </si>
  <si>
    <t>6287/QĐ-UBND, ngày 28/12/2018</t>
  </si>
  <si>
    <t>Trường THPT Nguyễn Trãi</t>
  </si>
  <si>
    <t>6288/QĐ-UBND, ngày 28/12/2018</t>
  </si>
  <si>
    <t>Trường Cao đẳng Công nghệ Thủ Đức</t>
  </si>
  <si>
    <t>6189/QĐ-UBND, ngày 28/12/2018</t>
  </si>
  <si>
    <t>Trường Cao Đẳng Kinh tế Kỹ thuật thành phố Hồ Chí Minh</t>
  </si>
  <si>
    <t>6193/QĐ-UBND, ngày 28/12/2018</t>
  </si>
  <si>
    <t>Trường Cao đẳng Kinh tế thành phố Hồ Chí Minh</t>
  </si>
  <si>
    <t>6192/QĐ-UBND, ngày 28/12/2018</t>
  </si>
  <si>
    <t xml:space="preserve">Trường Cao đẳng Kỹ thuật Lý Tự Trọng thành phố Hồ Chí Minh </t>
  </si>
  <si>
    <t>6190/QĐ-UBND, ngày 28/12/2018</t>
  </si>
  <si>
    <t>05 Q. 5</t>
  </si>
  <si>
    <t>Trường THPT Chuyên Lê Hồng Phong</t>
  </si>
  <si>
    <t>6284/QĐ-UBND, ngày 28/12/2018</t>
  </si>
  <si>
    <t>Trường THPT Hùng Vương</t>
  </si>
  <si>
    <t>6286/QĐ-UBND, ngày 28/12/2018</t>
  </si>
  <si>
    <t>Trường THPT Trần Hữu Trang</t>
  </si>
  <si>
    <t>6283/QĐ-UBND, ngày 28/12/2018</t>
  </si>
  <si>
    <t>Trường THPT Trần Khai Nguyên</t>
  </si>
  <si>
    <t>6285/QĐ-UBND, ngày 28/12/2018</t>
  </si>
  <si>
    <t>06 Q. 6</t>
  </si>
  <si>
    <t>Trường THPT Bình Phú</t>
  </si>
  <si>
    <t>6281/QĐ-UBND, ngày 28/12/2018</t>
  </si>
  <si>
    <t>Trường THPT Mạc Đĩnh Chi</t>
  </si>
  <si>
    <t>6282/QĐ-UBND, ngày 28/12/2018</t>
  </si>
  <si>
    <t xml:space="preserve">Trường THPT Nguyễn Tất thành </t>
  </si>
  <si>
    <t>6280/QĐ-UBND, ngày 28/12/2018</t>
  </si>
  <si>
    <t>Trường THPT Phạm Phú Thứ</t>
  </si>
  <si>
    <t>6279/QĐ-UBND, ngày 28/12/2018</t>
  </si>
  <si>
    <t>07 Q. 7</t>
  </si>
  <si>
    <t>Trường THPT Lê Thánh Tôn</t>
  </si>
  <si>
    <t>6278/QĐ-UBND, ngày 28/12/2018</t>
  </si>
  <si>
    <t>Trường THPT Nam Sài Gòn</t>
  </si>
  <si>
    <t>6174/QĐ-UBND, ngày 
28/12/2018</t>
  </si>
  <si>
    <t>Trường THPT Ngô Quyền</t>
  </si>
  <si>
    <t>6277/QĐ-UBND, ngày 28/12/2018</t>
  </si>
  <si>
    <t>Trường THPT Tân Phong</t>
  </si>
  <si>
    <t>6276/QĐ-UBND, ngày 28/12/2018</t>
  </si>
  <si>
    <t>08 Q. 8</t>
  </si>
  <si>
    <t>Trường THPT Chuyên năng khiếu TDTT Nguyễn Thị Định</t>
  </si>
  <si>
    <t>6273/QĐ-UBND, ngày 28/12/2018</t>
  </si>
  <si>
    <t>Trường THPT Lương Văn Can</t>
  </si>
  <si>
    <t>6275/QĐ-UBND, ngày 28/12/2018</t>
  </si>
  <si>
    <t>Trường THPT Ngô Gia Tự</t>
  </si>
  <si>
    <t>6242/QĐ-UBND, ngày 28/12/2018</t>
  </si>
  <si>
    <t>Trường THPT Nguyễn Văn Linh</t>
  </si>
  <si>
    <t>6272/QĐ-UBND, ngày 28/12/2018</t>
  </si>
  <si>
    <t>Trường THPT Tạ Quang Bửu</t>
  </si>
  <si>
    <t>6274/QĐ-UBND, ngày 28/12/2018</t>
  </si>
  <si>
    <t>Trường THPT Võ Văn Kiệt</t>
  </si>
  <si>
    <t>6271/QĐ-UBND, ngày 28/12/2018</t>
  </si>
  <si>
    <t>09 Q. 9</t>
  </si>
  <si>
    <t>Trường THPT Long Trường</t>
  </si>
  <si>
    <t>6268/QĐ-UBND, ngày 28/12/2018</t>
  </si>
  <si>
    <t>Trường THPT Nguyễn Huệ</t>
  </si>
  <si>
    <t>6270/QĐ-UBND, ngày 28/12/2018</t>
  </si>
  <si>
    <t>Trường THPT Nguyễn Văn Tăng</t>
  </si>
  <si>
    <t>6267/QĐ-UBND, ngày 28/12/2018</t>
  </si>
  <si>
    <t>Trường THPT Phước Long</t>
  </si>
  <si>
    <t>6269/QĐ-UBND, ngày 28/12/2018</t>
  </si>
  <si>
    <t>10 Q. 10</t>
  </si>
  <si>
    <t>Trường THCS-THPT Diên Hồng</t>
  </si>
  <si>
    <t>6263/QĐ-UBND, ngày 28/12/2018</t>
  </si>
  <si>
    <t>Trường THPT Nguyễn An Ninh</t>
  </si>
  <si>
    <t>6264/QĐ-UBND, ngày 28/12/2018</t>
  </si>
  <si>
    <t>Trường THPT Nguyễn Du</t>
  </si>
  <si>
    <t>6266/QĐ-UBND, ngày 28/12/2018</t>
  </si>
  <si>
    <t>Trường THPT Nguyễn Khuyến</t>
  </si>
  <si>
    <t>6265/QĐ-UBND, ngày 28/12/2018</t>
  </si>
  <si>
    <t>Trường THPT Sương Nguyệt Anh</t>
  </si>
  <si>
    <t>6262/QĐ-UBND, ngày 28/12/2018</t>
  </si>
  <si>
    <t>11 Q. 11</t>
  </si>
  <si>
    <t>Trường THPT Nam Kỳ Khởi Nghĩa</t>
  </si>
  <si>
    <t>6261/QĐ-UBND, ngày 28/12/2018</t>
  </si>
  <si>
    <t>Trường THPT Nguyễn Hiền</t>
  </si>
  <si>
    <t>6260/QĐ-UBND, ngày 28/12/2018</t>
  </si>
  <si>
    <t>Trường THPT Trần Quang Khải</t>
  </si>
  <si>
    <t>6259/QĐ-UBND, ngày 28/12/2018</t>
  </si>
  <si>
    <t>12 Q. 12</t>
  </si>
  <si>
    <t>Trường THPT Thạnh Lộc</t>
  </si>
  <si>
    <t>6257/QĐ-UBND, ngày 28/12/2018</t>
  </si>
  <si>
    <t>Trường THPT Trường Chinh</t>
  </si>
  <si>
    <t>6256/QĐ-UBND, ngày 28/12/2018</t>
  </si>
  <si>
    <t>Trường THPT Võ Trường Toản</t>
  </si>
  <si>
    <t>6258/QĐ-UBND, ngày 28/12/2018</t>
  </si>
  <si>
    <t>13 Q. Thủ Đức</t>
  </si>
  <si>
    <t>Trường THPT Đào Sơn Tây</t>
  </si>
  <si>
    <t>6231/QĐ-UBND, ngày 28/12/2018</t>
  </si>
  <si>
    <t>Trường THPT Hiệp Bình</t>
  </si>
  <si>
    <t>6232/QĐ-UBND, ngày 28/12/2018</t>
  </si>
  <si>
    <t>Trường THPT Linh Trung</t>
  </si>
  <si>
    <t>Trường THPT Nguyễn Hữu Huân</t>
  </si>
  <si>
    <t>6233/QĐ-UBND, ngày 28/12/2018</t>
  </si>
  <si>
    <t>Trường THPT Tam Phú</t>
  </si>
  <si>
    <t>6235/QĐ-UBND, ngày 28/12/2018</t>
  </si>
  <si>
    <t>Trường THPT Thủ Đức</t>
  </si>
  <si>
    <t>6234/QĐ-UBND, ngày 28/12/2018</t>
  </si>
  <si>
    <t>14 Q. Bình Thạnh</t>
  </si>
  <si>
    <t>Trường THPT Gia Định</t>
  </si>
  <si>
    <t>6246/QĐ-UBND, ngày 28/12/2018</t>
  </si>
  <si>
    <t>Trường THPT Hoàng Hoa Thám</t>
  </si>
  <si>
    <t>6248/QĐ-UBND, ngày 28/12/2018</t>
  </si>
  <si>
    <t>Trường THPT Phan Đăng Lưu</t>
  </si>
  <si>
    <t>6245/QĐ-UBND, ngày 28/12/2018</t>
  </si>
  <si>
    <t>Trường THPT Thanh Đa</t>
  </si>
  <si>
    <t>6247/QĐ-UBND, ngày 28/12/2018</t>
  </si>
  <si>
    <t>Trường THPT Trần Văn Giàu</t>
  </si>
  <si>
    <t>6243/QĐ-UBND, ngày 28/12/2018</t>
  </si>
  <si>
    <t>Trường THPT Võ Thị Sáu</t>
  </si>
  <si>
    <t>6244/QĐ-UBND, ngày 28/12/2018</t>
  </si>
  <si>
    <t>15 Q. Gò Vấp</t>
  </si>
  <si>
    <t>Trường THPT Gò Vấp</t>
  </si>
  <si>
    <t>6238/QĐ-UBND, ngày 28/12/2018</t>
  </si>
  <si>
    <t>Trường THPT Nguyễn Công Trứ</t>
  </si>
  <si>
    <t>6237/QĐ-UBND, ngày 28/12/2018</t>
  </si>
  <si>
    <t>Trường THPT Nguyễn Trung Trực</t>
  </si>
  <si>
    <t>6239/QĐ-UBND, ngày 28/12/2018</t>
  </si>
  <si>
    <t>Trường THPT Trần Hưng Đạo</t>
  </si>
  <si>
    <t>6236/QĐ-UBND, ngày 28/12/2018</t>
  </si>
  <si>
    <t>16 Q. Phú Nhuận</t>
  </si>
  <si>
    <t>Trường THPT Hàn Thuyên</t>
  </si>
  <si>
    <t>6240/QĐ-UBND, ngày 28/12/2018</t>
  </si>
  <si>
    <t>Trường THPT Phú Nhuận</t>
  </si>
  <si>
    <t>6241/QĐ-UBND, ngày 28/12/2018</t>
  </si>
  <si>
    <t>17 Q. Tân Bình</t>
  </si>
  <si>
    <t>Trường THPT Nguyễn Chí Thanh</t>
  </si>
  <si>
    <t>6252/QĐ-UBND, ngày 28/12/2018</t>
  </si>
  <si>
    <t>Trường THPT Nguyễn Thái Bình</t>
  </si>
  <si>
    <t>6253/QĐ-UBND, ngày 28/12/2018</t>
  </si>
  <si>
    <t>Trường THPT Nguyễn Thượng Hiền</t>
  </si>
  <si>
    <t>6255/QĐ-UBND, ngày 28/12/2018</t>
  </si>
  <si>
    <t>Trường THPT Tân Bình</t>
  </si>
  <si>
    <t>6254/QĐ-UBND, ngày 28/12/2018</t>
  </si>
  <si>
    <t>18 Q. Tân Phú</t>
  </si>
  <si>
    <t>Trường THPT Lê Trọng Tấn</t>
  </si>
  <si>
    <t>6249/QĐ-UBND, ngày 28/12/2018</t>
  </si>
  <si>
    <t>Trường THPT Tây Thạnh</t>
  </si>
  <si>
    <t>6250/QĐ-UBND, ngày 28/12/2018</t>
  </si>
  <si>
    <t>Trường THPT Trần Phú</t>
  </si>
  <si>
    <t>6251/QĐ-UBND, ngày 28/12/2018</t>
  </si>
  <si>
    <t>19 Q. Bình Tân</t>
  </si>
  <si>
    <t>Trường THPT An Lạc</t>
  </si>
  <si>
    <t>6217/QĐ-UBND, ngày 28/12/2018</t>
  </si>
  <si>
    <t>Trường THPT Bình Hưng Hòa</t>
  </si>
  <si>
    <t>6214/QĐ-UBND, ngày 28/12/2018</t>
  </si>
  <si>
    <t xml:space="preserve">Trường THPT Bình Tân </t>
  </si>
  <si>
    <t>6215/QĐ-UBND, ngày 28/12/2018</t>
  </si>
  <si>
    <t>Trường THPT Nguyễn Hữu Cảnh</t>
  </si>
  <si>
    <t>6213/QĐ-UBND, ngày 28/12/2018</t>
  </si>
  <si>
    <t>Trường THPT Vĩnh Lộc</t>
  </si>
  <si>
    <t>6216/QĐ-UBND, ngày 28/12/2018</t>
  </si>
  <si>
    <t>20 H. Củ Chi</t>
  </si>
  <si>
    <t>Trường THPT An Nhơn Tây</t>
  </si>
  <si>
    <t>6230/QĐ-UBND, ngày 28/12/2018</t>
  </si>
  <si>
    <t>Trường THPT Củ Chi</t>
  </si>
  <si>
    <t>6229/QĐ-UBND, ngày 28/12/2018</t>
  </si>
  <si>
    <t>Trường THPT Phú Hòa</t>
  </si>
  <si>
    <t>6225/QĐ-UBND, ngày 28/12/2018</t>
  </si>
  <si>
    <t>Trường THPT Quang Trung</t>
  </si>
  <si>
    <t>6228/QĐ-UBND, ngày 28/12/2018</t>
  </si>
  <si>
    <t>Trường THPT Tân Thông Hội</t>
  </si>
  <si>
    <t>6224/QĐ-UBND, ngày 28/12/2018</t>
  </si>
  <si>
    <t>Trường THPT Trung Lập</t>
  </si>
  <si>
    <t>6226/QĐ-UBND, ngày 28/12/2018</t>
  </si>
  <si>
    <t>Trường THPT Trung Phú</t>
  </si>
  <si>
    <t>6227/QĐ-UBND, ngày 28/12/2018</t>
  </si>
  <si>
    <t>21 H. Hóc Môn</t>
  </si>
  <si>
    <t>Trường THPT Bà Điểm</t>
  </si>
  <si>
    <t>6221/QĐ-UBND, ngày 28/12/2018</t>
  </si>
  <si>
    <t>Trường THPT Lý Thường Kiệt</t>
  </si>
  <si>
    <t>6223/QĐ-UBND, ngày 28/12/2018</t>
  </si>
  <si>
    <t>Trường THPT Nguyễn Hữu Cầu</t>
  </si>
  <si>
    <t>6222/QĐ-UBND, ngày 28/12/2018</t>
  </si>
  <si>
    <t>Trường THPT Nguyễn Hữu Tiến</t>
  </si>
  <si>
    <t>6220/QĐ-UBND, ngày 28/12/2018</t>
  </si>
  <si>
    <t>Trường THPT Nguyễn Văn Cừ</t>
  </si>
  <si>
    <t>6219/QĐ-UBND, ngày 28/12/2018</t>
  </si>
  <si>
    <t>Trường THPT Phạm Văn Sáng</t>
  </si>
  <si>
    <t>6218/QĐ-UBND, ngày 28/12/2018</t>
  </si>
  <si>
    <t>22 H. Bình Chánh</t>
  </si>
  <si>
    <t>Trường THPT Bình Chánh</t>
  </si>
  <si>
    <t>6212/QĐ-UBND, ngày 28/12/2018</t>
  </si>
  <si>
    <t>Trường THPT Đa Phước</t>
  </si>
  <si>
    <t>6211/QĐ-UBND, ngày 28/12/2018</t>
  </si>
  <si>
    <t>Trường THPT Lê Minh Xuân</t>
  </si>
  <si>
    <t>6210/QĐ-UBND, ngày 28/12/2018</t>
  </si>
  <si>
    <t>Trường THPT Năng Khiếu Thể Dục - Thể Thao Huyện Bình Chánh</t>
  </si>
  <si>
    <t>6207/QĐ-UBND, ngày 28/12/2018</t>
  </si>
  <si>
    <t>Trường THPT Tân Túc</t>
  </si>
  <si>
    <t>6209/QĐ-UBND, ngày 28/12/2018</t>
  </si>
  <si>
    <t>Trường THPT Vĩnh Lộc B</t>
  </si>
  <si>
    <t>6208/QĐ-UBND, ngày 28/12/2018</t>
  </si>
  <si>
    <t>23 H. Nhà Bè</t>
  </si>
  <si>
    <t>Trường THCS-THPT Long Thới</t>
  </si>
  <si>
    <t>6206/QĐ-UBND, ngày 28/12/2018</t>
  </si>
  <si>
    <t>Trường THPT Dương Văn Dương</t>
  </si>
  <si>
    <t>6204/QĐ-UBND, ngày 28/12/2018</t>
  </si>
  <si>
    <t>Trường THPT Phước Kiển</t>
  </si>
  <si>
    <t>6205/QĐ-UBND, ngày 28/12/2018</t>
  </si>
  <si>
    <t>24 H. Cần Giờ</t>
  </si>
  <si>
    <t>Trường THCS-THPT Thạnh An</t>
  </si>
  <si>
    <t>6293/QĐ-UBND, ngày 28/12/2018</t>
  </si>
  <si>
    <t>Trường THPT An Nghĩa</t>
  </si>
  <si>
    <t>6201/QĐ-UBND, ngày 28/12/2018</t>
  </si>
  <si>
    <t>Trường THPT Bình Khánh</t>
  </si>
  <si>
    <t>6203/QĐ-UBND, ngày 28/12/2018</t>
  </si>
  <si>
    <t>Trường THPT Cần Thạnh</t>
  </si>
  <si>
    <t>6202/QĐ-UBND, ngày 28/12/2018</t>
  </si>
  <si>
    <t>Báo Giáo dục</t>
  </si>
  <si>
    <t>Trung tâm Giáo dục thường xuyên Chu Văn An</t>
  </si>
  <si>
    <t>6199/QĐ-UBND, ngày 28/12/2018</t>
  </si>
  <si>
    <t>Trung tâm Giáo dục thường xuyên Lê Quý Đôn</t>
  </si>
  <si>
    <t>6200/QĐ-UBND, ngày 28/12/2018</t>
  </si>
  <si>
    <t>Trung tâm Giáo dục thường xuyên Tiếng Hoa</t>
  </si>
  <si>
    <t>6198/QĐ-UBND, ngày 28/12/2018</t>
  </si>
  <si>
    <t>Trung tâm Hỗ trợ phát triển và Giáo dục hòa nhập cho người Khuyết tật</t>
  </si>
  <si>
    <t>6290/QĐ-UBND, ngày 28/12/2018</t>
  </si>
  <si>
    <t>Trung tâm Hỗ trợ phát triển và Giáo dục hòa nhập Khuyết tật Bình Chánh</t>
  </si>
  <si>
    <t>6291/QĐ-UBND, ngày 28/12/2018</t>
  </si>
  <si>
    <t>Trung tâm Hỗ trợ phát triển và Giáo dục hòa nhập Khuyết tật Tân Bình</t>
  </si>
  <si>
    <t>6292/QĐ-UBND, ngày 28/12/2018</t>
  </si>
  <si>
    <t>Trung tâm Kỹ thuật tổng hợp hướng nghiệp Lê Thị Hồng Gấm</t>
  </si>
  <si>
    <t>Trung tâm Ngoại ngữ - Tin học</t>
  </si>
  <si>
    <t>6176/QĐ-UBND, ngày 
28/12/2018</t>
  </si>
  <si>
    <t>Trung tâm thông tin và chương trình Giáo dục</t>
  </si>
  <si>
    <t>6175/QĐ-UBND, ngày 
28/12/2018</t>
  </si>
  <si>
    <t>Trường Mầm non 19 tháng 5</t>
  </si>
  <si>
    <t>6188/QĐ-UBND, ngày 28/12/2018</t>
  </si>
  <si>
    <t>Trường Mầm non Nam Sài Gòn</t>
  </si>
  <si>
    <t>6173/QĐ-UBND, ngày  28/12/2018</t>
  </si>
  <si>
    <t>Trường Mầm non thành phố</t>
  </si>
  <si>
    <t>6187/QĐ-UBND, ngày 28/12/2018</t>
  </si>
  <si>
    <t>Trường Phổ thông đặc biệt Nguyễn Đình Chiểu</t>
  </si>
  <si>
    <t>6294/QĐ-UBND, ngày 28/12/2018</t>
  </si>
  <si>
    <t>Trường Trung cấp Bách Nghệ</t>
  </si>
  <si>
    <t>6194/QĐ-UBND, ngày 28/12/2018</t>
  </si>
  <si>
    <t>Trường Trung cấp Kinh tế Kỹ thuật Nguyễn Hữu Cảnh</t>
  </si>
  <si>
    <t>6196/QĐ-UBND, ngày 28/12/2018</t>
  </si>
  <si>
    <t>Trường Trung cấp Kinh tế Kỹ thuật Quận 12</t>
  </si>
  <si>
    <t>6195/QĐ-UBND, ngày 28/12/2018</t>
  </si>
  <si>
    <t>Trường Cao đẳng Bách khoa Nam Sài Gòn</t>
  </si>
  <si>
    <t>6191/QĐ-UBND, ngày 28/12/2018</t>
  </si>
  <si>
    <t>Văn phòng Sở Giáo dục và đào tạo</t>
  </si>
  <si>
    <t>Diệu</t>
  </si>
  <si>
    <t>Sở Y tế thành phố Hồ Chí Minh</t>
  </si>
  <si>
    <t>Ban Quản lý đầu tư xây dựng các công trình - Sở Y tế</t>
  </si>
  <si>
    <t>3 -Sự nghiệp y tế</t>
  </si>
  <si>
    <t>4940/QĐ-UBND ngày 06/11/2018</t>
  </si>
  <si>
    <t>Bệnh viện An Bình</t>
  </si>
  <si>
    <t>1200/QĐ-UBND, ngày 29/03/2018</t>
  </si>
  <si>
    <t>Bệnh viện Bệnh Nhiệt đới</t>
  </si>
  <si>
    <t>1208/QĐ-UBND, ngày 29/03/2018</t>
  </si>
  <si>
    <t>Bệnh viện Bình Dân</t>
  </si>
  <si>
    <t>1201/QĐ-UBND, ngày 29/03/2018</t>
  </si>
  <si>
    <t>Bệnh viện Cấp cứu Trưng Vương</t>
  </si>
  <si>
    <t>1209/QĐ-UBND, ngày 29/03/2018</t>
  </si>
  <si>
    <t>Bệnh viện Chấn thương chỉnh hình</t>
  </si>
  <si>
    <t>4018/QĐ-UBND, ngày 28/7/2017</t>
  </si>
  <si>
    <t>Bệnh viện Đa khoa Khu vực Củ Chi</t>
  </si>
  <si>
    <t>1216/QĐ-UBND, ngày 29/03/2018</t>
  </si>
  <si>
    <t>Bệnh viện Đa khoa Khu vực Hóc Môn</t>
  </si>
  <si>
    <t>1217/QĐ-UBND, ngày 29/03/2018</t>
  </si>
  <si>
    <t>Bệnh viện Đa khoa Khu vực Thủ Đức</t>
  </si>
  <si>
    <t>1215/QĐ-UBND, ngày 29/03/2018</t>
  </si>
  <si>
    <t>Bệnh viện Đa khoa Sài Gòn</t>
  </si>
  <si>
    <t>5791/QĐ-UBND, ngày 
17/12/2018</t>
  </si>
  <si>
    <t>Bệnh viện Da Liễu</t>
  </si>
  <si>
    <t>5619/QĐ-UBND, ngày 10/12/2018</t>
  </si>
  <si>
    <t>Bệnh viện Điều dưỡng Phục hồi chức năng - Điều trị bệnh nghề nghiệp</t>
  </si>
  <si>
    <t>1214/QĐ-UBND, ngày 29/03/2018</t>
  </si>
  <si>
    <t>Bệnh viện Hùng Vương</t>
  </si>
  <si>
    <t>5618/QĐ-UBND, ngày 10/12/2018</t>
  </si>
  <si>
    <t>Bệnh viện Mắt</t>
  </si>
  <si>
    <t>5615/QĐ-UBND, ngày 
10/12/2018</t>
  </si>
  <si>
    <t>Bệnh viện Nguyễn Trãi</t>
  </si>
  <si>
    <t>1202/QĐ-UBND, ngày 29/03/2018</t>
  </si>
  <si>
    <t>Bệnh viện Nguyễn Tri Phương</t>
  </si>
  <si>
    <t>1203/QĐ-UBND, ngày 29/03/2018</t>
  </si>
  <si>
    <t>Bệnh viện Nhân Ái</t>
  </si>
  <si>
    <t>5874//QĐ-UBND, ngày 19/12/2018</t>
  </si>
  <si>
    <t>Bệnh viện Nhân dân 115</t>
  </si>
  <si>
    <t>1204/QĐ-UBND, ngày 29/03/2018</t>
  </si>
  <si>
    <t>Bệnh viện Nhân dân Gia Định</t>
  </si>
  <si>
    <t>1205/QĐ-UBND, ngày 29/03/2018</t>
  </si>
  <si>
    <t>Bệnh viện Nhi đồng 1</t>
  </si>
  <si>
    <t>1206/QĐ-UBND, ngày 29/03/2018</t>
  </si>
  <si>
    <t>Bệnh viện Nhi đồng 2</t>
  </si>
  <si>
    <t>1207/QĐ-UBND, ngày 29/03/2018</t>
  </si>
  <si>
    <t>Bệnh viện Nhi đồng thành phố</t>
  </si>
  <si>
    <t>5869//QĐ-UBND, ngày 19/12/2018</t>
  </si>
  <si>
    <t>Bệnh viện Phạm Ngọc Thạch</t>
  </si>
  <si>
    <t>1212/QĐ-UBND, ngày 29/03/2018</t>
  </si>
  <si>
    <t>Bệnh viện Răng Hàm Mặt</t>
  </si>
  <si>
    <t>5617/QĐ-UBND, ngày 10/12/2018</t>
  </si>
  <si>
    <t>Bệnh viện Tai Mũi Họng</t>
  </si>
  <si>
    <t>5616/QĐ-UBND, ngày 10/12/2018</t>
  </si>
  <si>
    <t>Bệnh viện Tâm Thần</t>
  </si>
  <si>
    <t>5870/QĐ-UBND, ngày 19/12/2018</t>
  </si>
  <si>
    <t>Bệnh viện Truyền máu Huyết học</t>
  </si>
  <si>
    <t>1218/QĐ-UBND, ngày 29/03/2018</t>
  </si>
  <si>
    <t>Bệnh viện Từ Dũ</t>
  </si>
  <si>
    <t>5614/QĐ-UBND, ngày 10/12/2018</t>
  </si>
  <si>
    <t>Bệnh viện Ung Bướu</t>
  </si>
  <si>
    <t>1211/QĐ-UBND, ngày 29/03/2018</t>
  </si>
  <si>
    <t>Bệnh viện Y học Cổ truyền</t>
  </si>
  <si>
    <t>1210/QĐ-UBND, ngày 29/03/2018</t>
  </si>
  <si>
    <t>Chi Cục Dân số - Kế hoạch hóa gia đình</t>
  </si>
  <si>
    <t>Khu Điều trị Phong</t>
  </si>
  <si>
    <t>5889/QĐ-UBND, ngày 20/12/2018</t>
  </si>
  <si>
    <t>Phòng khám Sức khỏe sinh sản-Kế hoạch hóa gia đình</t>
  </si>
  <si>
    <t>5621/QĐ-UBND, ngày 10/12/2018</t>
  </si>
  <si>
    <t>Trung Tâm Bảo Vệ Sức Khỏe Lao Động và Môi Trường</t>
  </si>
  <si>
    <t>5872/QĐ-UBND, ngày 19/12/2018</t>
  </si>
  <si>
    <t>Trung tâm Cấp cứu 115</t>
  </si>
  <si>
    <t>5888/QĐ-UBND, ngày 20/12/2018</t>
  </si>
  <si>
    <t>Trung tâm Chăm sóc sức khỏe Sinh sản</t>
  </si>
  <si>
    <t>5873/QĐ-UBND, ngày 19/12/2018</t>
  </si>
  <si>
    <t>Trung tâm Dinh Dưỡng</t>
  </si>
  <si>
    <t>5875/QĐ-UBND, ngày 19/12/2018</t>
  </si>
  <si>
    <t>Trung tâm Giám định y khoa</t>
  </si>
  <si>
    <t>3496/QĐ-UBND, ngày 20/8/2018</t>
  </si>
  <si>
    <t>Trung tâm Kiểm chuẩn Xét nghiệm</t>
  </si>
  <si>
    <t>5794/QĐ-UBND, ngày 17/12/2018</t>
  </si>
  <si>
    <t>Trung tâm Kiểm dịch Y tế Quốc tế</t>
  </si>
  <si>
    <t>5620/QĐ-UBND, ngày 10/12/2018</t>
  </si>
  <si>
    <t>Trung tâm mua sắm hàng hóa và tài sản công</t>
  </si>
  <si>
    <t>Giải thể</t>
  </si>
  <si>
    <t>Trung Tâm Pháp Y thành phố</t>
  </si>
  <si>
    <t>5871/QĐ-UBND, ngày 19/12/2018</t>
  </si>
  <si>
    <t>Trung tâm Phòng Chống HIV/AIDS</t>
  </si>
  <si>
    <t>còn GĐ 2016-2018</t>
  </si>
  <si>
    <t>Trung tâm Truyền thông giáo dục Sức khỏe</t>
  </si>
  <si>
    <t>5891/QĐ-UBND, ngày 20/12/2018</t>
  </si>
  <si>
    <t>Trung tâm Y tế dự phòng thành phố</t>
  </si>
  <si>
    <t>5890/QĐ-UBND, ngày 20/12/2018</t>
  </si>
  <si>
    <t>Văn phòng Sở Y tế</t>
  </si>
  <si>
    <t>Viện Y dược học Dân tộc</t>
  </si>
  <si>
    <t>1213/QĐ-UBND, ngày 29/03/2018</t>
  </si>
  <si>
    <t>Sở Lao động - Thương binh và Xã hội thành phố Hồ Chí Minh</t>
  </si>
  <si>
    <t>Ban Quản lý Đầu tư xây dựng công trình Sở Lao động - Thương binh và Xã hội</t>
  </si>
  <si>
    <t>10 -Sự nghiệp Bảo đảm xã hội</t>
  </si>
  <si>
    <t>6115/QĐ-UBND, ngày 
28/12/2018</t>
  </si>
  <si>
    <t>Ban Quản trang thành phố</t>
  </si>
  <si>
    <t>6121/QĐ-UBND, ngày 
28/12/2018</t>
  </si>
  <si>
    <t>Chi cục phòng chống tệ nạn xã hội</t>
  </si>
  <si>
    <t>Tâm</t>
  </si>
  <si>
    <t>Cơ sở Cai nghiện ma túy - Bảo trợ xã hội Phú Văn</t>
  </si>
  <si>
    <t>6149/QĐ-UBND, ngày 
28/12/2018</t>
  </si>
  <si>
    <t>Cơ sở Cai nghiện ma túy Bình Triệu</t>
  </si>
  <si>
    <t>6154/QĐ-UBND, ngày 
28/12/2018</t>
  </si>
  <si>
    <t>Cơ sở Tư vấn cai nghiện ma túy Bình Triệu</t>
  </si>
  <si>
    <t>Cơ sở Cai nghiện ma túy Bố Lá</t>
  </si>
  <si>
    <t>6157/QĐ-UBND, ngày 
28/12/2018</t>
  </si>
  <si>
    <t>Cơ sở Cai nghiện ma túy Đức Hạnh</t>
  </si>
  <si>
    <t>6158/QĐ-UBND, ngày 
28/12/2018</t>
  </si>
  <si>
    <t>Cơ sở Cai nghiện ma túy Phú Đức</t>
  </si>
  <si>
    <t>6160/QĐ-UBND, ngày 
28/12/2018</t>
  </si>
  <si>
    <t>Cơ sở Cai nghiện ma túy Phú Nghĩa</t>
  </si>
  <si>
    <t>6159/QĐ-UBND, ngày 
28/12/2018</t>
  </si>
  <si>
    <t>Cơ sở Cai nghiện ma túy Phước Bình</t>
  </si>
  <si>
    <t>6156/QĐ-UBND, ngày 
28/12/2018</t>
  </si>
  <si>
    <t>Cơ sở Cai nghiện ma túy Thủ Đức</t>
  </si>
  <si>
    <t>6155/QĐ-UBND, ngày 
28/12/2018</t>
  </si>
  <si>
    <t>Cơ sở xã hội Thanh thiếu niên 2</t>
  </si>
  <si>
    <t>6161/QĐ-UBND, ngày 
28/12/2018</t>
  </si>
  <si>
    <t>Hỗ trợ kinh phí mua thẻ bảo hiểm y tế cho các đối tượng chính sách -Sở Lao động - Thương binh và Xã hội</t>
  </si>
  <si>
    <t>Làng thiếu niên Thủ Đức</t>
  </si>
  <si>
    <t>6153/QĐ-UBND, ngày 
28/12/2018</t>
  </si>
  <si>
    <t>Nhà Tang lễ thành phố</t>
  </si>
  <si>
    <t>6122/QĐ-UBND, ngày 
28/12/2018</t>
  </si>
  <si>
    <t>Trung tâm Bảo trợ dạy nghề &amp; tạo việc làm cho người tàn tật</t>
  </si>
  <si>
    <t>6168/QĐ-UBND, ngày 
28/12/2018</t>
  </si>
  <si>
    <t>Trung tâm Bảo trợ dạy nghề &amp; tạo việc làm thành phố</t>
  </si>
  <si>
    <t>Trung tâm bảo trợ người tàn tật Hiệp Bình Chánh</t>
  </si>
  <si>
    <t>6167/QĐ-UBND, ngày 
28/12/2018</t>
  </si>
  <si>
    <t>Trung tâm Bảo trợ trẻ tàn tật mồ côi Thị Nghè</t>
  </si>
  <si>
    <t>6162/QĐ-UBND, ngày 
28/12/2018</t>
  </si>
  <si>
    <t>Trung tâm Bảo trợ xã hội Bình Đức</t>
  </si>
  <si>
    <t>6150/QĐ-UBND, ngày 
28/12/2018</t>
  </si>
  <si>
    <t>Trung tâm Bảo trợ xã hội Chánh Phú Hòa</t>
  </si>
  <si>
    <t>6151/QĐ-UBND, ngày 
28/12/2018</t>
  </si>
  <si>
    <t>Trung tâm Bảo trợ xã hội Tân Hiệp</t>
  </si>
  <si>
    <t>6152/QĐ-UBND, ngày 
28/12/2018</t>
  </si>
  <si>
    <t>Trung tâm Công tác xã hội Trẻ em</t>
  </si>
  <si>
    <t>6120/QĐ-UBND, ngày 
28/12/2018</t>
  </si>
  <si>
    <t>Trung tâm Dịch vụ việc làm thành phố</t>
  </si>
  <si>
    <t>Trung tâm điều dưỡng người bệnh tâm thần</t>
  </si>
  <si>
    <t>6169/QĐ-UBND, ngày 
28/12/2018</t>
  </si>
  <si>
    <t>Trung tâm Điều dưỡng tâm thần Tân Định</t>
  </si>
  <si>
    <t>6170/QĐ-UBND, ngày 
28/12/2018</t>
  </si>
  <si>
    <t>Trung tâm Dự báo nhu cầu nhân lực và thông tin thị trường lao động thành phố</t>
  </si>
  <si>
    <t>6117/QĐ-UBND, ngày 
28/12/2018</t>
  </si>
  <si>
    <t>Trung tâm dưỡng lão Thị Nghè</t>
  </si>
  <si>
    <t>6148/QĐ-UBND, ngày 
28/12/2018</t>
  </si>
  <si>
    <t>Trung tâm Giảm nghèo đa chiều</t>
  </si>
  <si>
    <t>6119/QĐ-UBND, ngày 
28/12/2018</t>
  </si>
  <si>
    <t>Trung tâm Giáo dục dạy nghề thiếu niên thành phố</t>
  </si>
  <si>
    <t>6171/QĐ-UBND, ngày 
28/12/2018</t>
  </si>
  <si>
    <t>Trung tâm Giáo dục thường xuyên Gia Định</t>
  </si>
  <si>
    <t>6088/QĐ-UBND, ngày 
28/12/2018</t>
  </si>
  <si>
    <t>Trung tâm Giới thiệu việc làm thành phố</t>
  </si>
  <si>
    <t>6116/QĐ-UBND, ngày 
28/12/2018</t>
  </si>
  <si>
    <t>Trung tâm Hỗ trợ xã hội</t>
  </si>
  <si>
    <t>6172/QĐ-UBND, ngày 
28/12/2018</t>
  </si>
  <si>
    <t>Trung tâm Nuôi dưỡng bảo trợ người bại liệt Thạnh Lộc</t>
  </si>
  <si>
    <t>6166/QĐ-UBND, ngày 
28/12/2018</t>
  </si>
  <si>
    <t>Trung tâm nuôi dưỡng bảo trợ trẻ em Gò Vấp</t>
  </si>
  <si>
    <t>6165/QĐ-UBND, ngày 
28/12/2018</t>
  </si>
  <si>
    <t>Trung tâm Nuôi dưỡng bảo trợ trẻ em Linh Xuân</t>
  </si>
  <si>
    <t>6164/QĐ-UBND, ngày 
28/12/2018</t>
  </si>
  <si>
    <t>Trung tâm nuôi dưỡng bảo trợ trẻ em Tam Bình</t>
  </si>
  <si>
    <t>6163/QĐ-UBND, ngày 
28/12/2018</t>
  </si>
  <si>
    <t>Trường Cao đẳng nghề thành phố</t>
  </si>
  <si>
    <t>6087/QĐ-UBND, ngày 
28/12/2018</t>
  </si>
  <si>
    <t>Trường Nghiệp vụ nhà hàng thành phố</t>
  </si>
  <si>
    <t>6089/QĐ-UBND, ngày 
28/12/2018</t>
  </si>
  <si>
    <t>Văn phòng Ban Chỉ đạo Chương trình giảm nghèo, tăng hộ khá</t>
  </si>
  <si>
    <t>6118/QĐ-UBND, ngày 
28/12/2018</t>
  </si>
  <si>
    <t>Văn phòng Sở Lao động - Thương binh và Xã hội</t>
  </si>
  <si>
    <t>Viện Khoa học an toàn vệ sinh lao động thành phố HCM</t>
  </si>
  <si>
    <t>6639/QĐ-UBND, ngày 
27/12/2017</t>
  </si>
  <si>
    <t>Sở Văn hóa - Thể thao thành phố Hồ Chí Minh</t>
  </si>
  <si>
    <t>Ban Quản lý Đầu tư và Xây dựng công trình - Sở Văn hóa và Thể thao</t>
  </si>
  <si>
    <t>Bảo tàng Chứng tích chiến tranh</t>
  </si>
  <si>
    <t>6011/QĐ-UBND, ngày 
28/12/2018</t>
  </si>
  <si>
    <t>Bảo tàng Hồ Chí Minh (chi nhánh TP.HCM)</t>
  </si>
  <si>
    <t>6024/QĐ-UBND, ngày 
28/12/2018</t>
  </si>
  <si>
    <t>Bảo tàng Lịch sử</t>
  </si>
  <si>
    <t>6023/QĐ-UBND, ngày 
28/12/2018</t>
  </si>
  <si>
    <t>Bảo tàng Mỹ thuật</t>
  </si>
  <si>
    <t>6025/QĐ-UBND, ngày 
28/12/2018</t>
  </si>
  <si>
    <t>Bảo tàng Phụ nữ Nam bộ</t>
  </si>
  <si>
    <t>6027/QĐ-UBND, ngày 
28/12/2018</t>
  </si>
  <si>
    <t>Bảo tàng thành phố Hồ Chí Minh</t>
  </si>
  <si>
    <t>6022/QĐ-UBND, ngày 
28/12/2018</t>
  </si>
  <si>
    <t>Bảo tàng Tôn Đức Thắng</t>
  </si>
  <si>
    <t>6026/QĐ-UBND, ngày 
28/12/2018</t>
  </si>
  <si>
    <t>Câu lạc bộ Bơi lặn Phú Thọ</t>
  </si>
  <si>
    <t xml:space="preserve">6295/QĐ-UBND, ngày 
28/12/2018
</t>
  </si>
  <si>
    <t>Câu lạc bộ Thể dục thể thao Thanh Đa</t>
  </si>
  <si>
    <t>6032/QĐ-UBND, ngày 
28/12/2018</t>
  </si>
  <si>
    <t>Nhà hát Ca múa nhạc Dân tộc Bông Sen</t>
  </si>
  <si>
    <t>6017/QĐ-UBND, ngày 
28/12/2018</t>
  </si>
  <si>
    <t>Nhà hát Cải lương Trần Hữu Trang</t>
  </si>
  <si>
    <t>6015/QĐ-UBND, ngày 
28/12/2018</t>
  </si>
  <si>
    <t>Nhà hát Kịch thành phố</t>
  </si>
  <si>
    <t>6019/QĐ-UBND, ngày 
28/12/2018</t>
  </si>
  <si>
    <t>Nhà hát Nghệ thuật Hát Bội</t>
  </si>
  <si>
    <t>6018/QĐ-UBND, ngày 
28/12/2018</t>
  </si>
  <si>
    <t>Nhà hát Nghệ thuật Phương Nam</t>
  </si>
  <si>
    <t>6021/QĐ-UBND, ngày 
28/12/2018</t>
  </si>
  <si>
    <t>Nhà khách Thể thao</t>
  </si>
  <si>
    <t>Tổ chức lại</t>
  </si>
  <si>
    <t>ĐỔI TÊN</t>
  </si>
  <si>
    <t>Nhà tập luyện Thể dục Thể thao Phú Thọ</t>
  </si>
  <si>
    <t>6297/QĐ-UBND, ngày 
28/12/2018</t>
  </si>
  <si>
    <t>Nhà thi đấu Thể dục thể thao Phú Thọ</t>
  </si>
  <si>
    <t>6010/QĐ-UBND, ngày 
28/12/2018</t>
  </si>
  <si>
    <t>Nhạc hát Giao hưởng Nhạc Vũ kịch</t>
  </si>
  <si>
    <t>6016/QĐ-UBND, ngày 
28/12/2018</t>
  </si>
  <si>
    <t>Phòng kiểm tra Văn hóa phẩm xuất nhập khẩu</t>
  </si>
  <si>
    <t>6012/QĐ-UBND, ngày 
28/12/2018</t>
  </si>
  <si>
    <t>Thư viện Khoa học Tổng hợp</t>
  </si>
  <si>
    <t>6029/QĐ-UBND, ngày 
28/12/2018</t>
  </si>
  <si>
    <t>Trung tâm bảo tồn và phát huy giá trị Di tích Văn hóa lịch sử</t>
  </si>
  <si>
    <t>6034/QĐ-UBND, ngày 28/12/2018</t>
  </si>
  <si>
    <t>Trung tâm Ca nhạc nhẹ thành phố</t>
  </si>
  <si>
    <t>6020/QĐ-UBND, ngày 
28/12/2018</t>
  </si>
  <si>
    <t>Trung tâm Dịch vụ Thể dục thể thao</t>
  </si>
  <si>
    <t>6009/QĐ-UBND, ngày 
28/12/2018</t>
  </si>
  <si>
    <t>Trung tâm Huấn luyện và Thi đấu Thể dục thể thao</t>
  </si>
  <si>
    <t>6031/QĐ-UBND, ngày 
28/12/2018</t>
  </si>
  <si>
    <t>Trung tâm Thể dục thể thao Hoa Lư</t>
  </si>
  <si>
    <t>6298/QĐ-UBND, ngày 
28/12/2018</t>
  </si>
  <si>
    <t>Trung tâm Thể dục thể thao Phan Đình Phùng</t>
  </si>
  <si>
    <t>6007/QĐ-UBND, ngày 
28/12/2018</t>
  </si>
  <si>
    <t>Trung tâm Thể dục thể thao Rạch Chiếc</t>
  </si>
  <si>
    <t>6013/QĐ-UBND, ngày 
28/12/2018</t>
  </si>
  <si>
    <t>Trung tâm Thể dục thể thao Thống Nhất</t>
  </si>
  <si>
    <t>6008/QĐ-UBND, ngày 
28/12/2018</t>
  </si>
  <si>
    <t>Trung tâm Thể thao dưới nước Yết Kiêu</t>
  </si>
  <si>
    <t>6296/QĐ-UBND, ngày 
28/12/2018</t>
  </si>
  <si>
    <t>Trung tâm Thông tin Triển lãm thành phố</t>
  </si>
  <si>
    <t>6030/QĐ-UBND, ngày 
28/12/2018</t>
  </si>
  <si>
    <t>Trung tâm tổ chức biểu diễn và điện ảnh thành phố</t>
  </si>
  <si>
    <t>6006/QĐ-UBND, ngày 
28/12/2018</t>
  </si>
  <si>
    <t>Trung tâm Văn hóa thành phố</t>
  </si>
  <si>
    <t>6028/QĐ-UBND, ngày 
28/12/2018</t>
  </si>
  <si>
    <t>Trường Cao đẳng Văn hóa nghệ thuật</t>
  </si>
  <si>
    <t>6014/QĐ-UBND, ngày 
28/12/2018</t>
  </si>
  <si>
    <t>Trường THPT Năng Khiếu Thể dục Thể thao</t>
  </si>
  <si>
    <t>6033/QĐ-UBND, ngày 
28/12/2018</t>
  </si>
  <si>
    <t>Văn phòng Sở Văn hóa - Thể thao</t>
  </si>
  <si>
    <t>Sở Du lịch thành phố Hồ Chí Minh</t>
  </si>
  <si>
    <t>Trung tâm Xúc tiến Du Lịch thành phố Hồ Chí Minh</t>
  </si>
  <si>
    <t>5084/QĐ-UBND, ngày 
14/11/2018</t>
  </si>
  <si>
    <t>Văn phòng Sở Du lịch thành phố</t>
  </si>
  <si>
    <t>Kinh phí xúc tiến - Sở Du lịch thành phố</t>
  </si>
  <si>
    <t>Sở Tài nguyên Môi trường thành phố Hồ Chí Minh</t>
  </si>
  <si>
    <t>Ban Quản lý các khu liên hợp xử lý chất thải thành phố</t>
  </si>
  <si>
    <t>6730/QĐ-UBND, ngày 
29/12/2017</t>
  </si>
  <si>
    <t>Chi cục Bảo vệ môi trường</t>
  </si>
  <si>
    <t>Kinh phí Bảo vệ môi trường - Văn phòng Sở Tài nguyên và Môi trường</t>
  </si>
  <si>
    <t>Kinh phí Xử lý chất thải lỏng -Văn phòng Sở Tài nguyên và Môi trường</t>
  </si>
  <si>
    <t>Kinh phí Xử lý chất thải rắn - Sở Tài nguyên và Môi trường</t>
  </si>
  <si>
    <t>Trung tâm Công nghệ thông tin tài nguyên và môi trường</t>
  </si>
  <si>
    <t>5992/QĐ-UBND, ngày 
28/12/2018</t>
  </si>
  <si>
    <t>Trung tâm Đo đạc bản đồ</t>
  </si>
  <si>
    <t>6728/QĐ-UBND, ngày 
29/12/2017</t>
  </si>
  <si>
    <t>Trung tâm Kiểm định bản đồ và tư vấn Tài nguyên môi trường</t>
  </si>
  <si>
    <t>6729/QĐ-UBND, ngày 29/12/2017</t>
  </si>
  <si>
    <t>Trung tâm Phát triển Quỹ đất</t>
  </si>
  <si>
    <t>5991/QĐ-UBND, ngày 
28/12/2018</t>
  </si>
  <si>
    <t>Trung tâm Quan trắc tài nguyên môi trường</t>
  </si>
  <si>
    <t>8 -Sự nghiệp Bảo vệ môi trường</t>
  </si>
  <si>
    <t>5994/QĐ-UBND, ngày 28/12/2018</t>
  </si>
  <si>
    <t>Văn phòng Biến đổi khí hậu</t>
  </si>
  <si>
    <t>Văn phòng Biến Đổi Khí Hậu</t>
  </si>
  <si>
    <t>Văn phòng đăng ký đất đai thành phố</t>
  </si>
  <si>
    <t>5993/QĐ-UBND, ngày 
28/12/2018</t>
  </si>
  <si>
    <t>Văn phòng Sở Tài nguyên và Môi trường</t>
  </si>
  <si>
    <t>Sở Thông tin và Truyền thông thành phố Hồ Chí Minh</t>
  </si>
  <si>
    <t>Trung tâm Công nghệ thông tin và Truyền thông</t>
  </si>
  <si>
    <t>6300/QĐ-UBND, ngày 
28/12/2018</t>
  </si>
  <si>
    <t>Trường Trung cấp Thông tin - Truyền thông thành phố</t>
  </si>
  <si>
    <t>6299/QĐ-UBND, ngày 
28/12/2018</t>
  </si>
  <si>
    <t>Trung tâm Báo chí thành phố</t>
  </si>
  <si>
    <t>Kinh phí sự nghiệp Thông tin truyền thông - Văn phòng Sở Thông tin truyền thông</t>
  </si>
  <si>
    <t>Văn phòng Sở Thông tin và truyền thông</t>
  </si>
  <si>
    <t>Sở Nội vụ thành phố Hồ Chí Minh</t>
  </si>
  <si>
    <t>Ban Thi đua và khen thưởng thành phố</t>
  </si>
  <si>
    <t xml:space="preserve">Ban Tôn giáo </t>
  </si>
  <si>
    <t>Kinh phí đào tạo - Sở Nội vụ thành phố HCM</t>
  </si>
  <si>
    <t>Trung tâm lưu trữ lịch sử</t>
  </si>
  <si>
    <t>6036/QĐ-UBND, ngày 
28/12/2018</t>
  </si>
  <si>
    <t>Văn phòng Chi cục Văn thư - Lưu trữ thành phố</t>
  </si>
  <si>
    <t>Văn phòng Sở Nội vụ</t>
  </si>
  <si>
    <t>Thoa</t>
  </si>
  <si>
    <t>Thanh tra thành phố Hồ Chí Minh</t>
  </si>
  <si>
    <t>Thanh tra thành phố</t>
  </si>
  <si>
    <t>Sở Quy hoạch - Kiến trúc thành phố Hồ Chí Minh</t>
  </si>
  <si>
    <t>Ban Quản lý Xây dựng trung tâm triển lãm quy hoạch thành phố</t>
  </si>
  <si>
    <t>6772/QĐ-UBND, ngày 
30/12/2017</t>
  </si>
  <si>
    <t>Trung tâm Nghiên cứu Kiến trúc thành phố</t>
  </si>
  <si>
    <t>6317/QĐ-UBND, ngày 
29/12/2018</t>
  </si>
  <si>
    <t>Trung tâm Thông tin Quy hoạch thành phố</t>
  </si>
  <si>
    <t>6318/QĐ-UBND, ngày 
29/12/2018</t>
  </si>
  <si>
    <t>Văn phòng Sở Quy hoạch Kiến trúc</t>
  </si>
  <si>
    <t>Đài Tiếng nói nhân dân thành phố Hồ Chí Minh</t>
  </si>
  <si>
    <t>Đài Tiếng nói nhân dân thành phố</t>
  </si>
  <si>
    <t>6128/QĐ-UBND, ngày 
28/12/2018</t>
  </si>
  <si>
    <t>Ban Dân tộc thành phố Hồ Chí Minh</t>
  </si>
  <si>
    <t>Ban Dân tộc</t>
  </si>
  <si>
    <t>Thành Ủy thành phố Hồ Chí Minh</t>
  </si>
  <si>
    <t>Văn phòng Thành Ủy thành phố Hồ Chí Minh</t>
  </si>
  <si>
    <t>Trân</t>
  </si>
  <si>
    <t>Ủy ban Mặt trận tổ quốc Việt Nam thành phố Hồ Chí Minh</t>
  </si>
  <si>
    <t>Ủy ban Mặt trận Tổ quốc Việt Nam thành phố Hồ Chí Minh</t>
  </si>
  <si>
    <t>Thành Đoàn thành phố Hồ Chí Minh</t>
  </si>
  <si>
    <t>Báo Khăn Quàng Đỏ</t>
  </si>
  <si>
    <t>6309/QĐ-UBND, ngày 
28/12/2018</t>
  </si>
  <si>
    <t>Báo Tuổi trẻ</t>
  </si>
  <si>
    <t>6301/QĐ-UBND, ngày 
28/12/2018</t>
  </si>
  <si>
    <t>Hãng phim trẻ</t>
  </si>
  <si>
    <t>6308/QĐ-UBND, ngày 
28/12/2018</t>
  </si>
  <si>
    <t>Ký túc xá sinh viên Lào</t>
  </si>
  <si>
    <t>6726/QĐ-UBND, ngày 
29/12/2017</t>
  </si>
  <si>
    <t>Nhà Thiếu nhi thành phố</t>
  </si>
  <si>
    <t>6305/QĐ-UBND, ngày 
28/12/2018</t>
  </si>
  <si>
    <t>Nhà Văn hóa Sinh viên thành phố</t>
  </si>
  <si>
    <t>6032QĐ-UBND, ngày 
 28/12/2018</t>
  </si>
  <si>
    <t>Nhà Văn hóa Thanh niên thành phố</t>
  </si>
  <si>
    <t>6303/QĐ-UBND, ngày 
28/12/2018</t>
  </si>
  <si>
    <t>Trung tâm Công tác xã hội Thanh niên</t>
  </si>
  <si>
    <t>Trung tâm Dịch vụ việc làm Thanh niên</t>
  </si>
  <si>
    <t>6307/QĐ-UBND, ngày 
28/12/2018</t>
  </si>
  <si>
    <t>Trung tâm Hỗ trợ Học sinh, Sinh viên</t>
  </si>
  <si>
    <t xml:space="preserve">6131/QĐ-UBND, ngày 
28/12/2018
</t>
  </si>
  <si>
    <t>Trung tâm hỗ trợ Thanh niên công nhân</t>
  </si>
  <si>
    <t>Trung tâm phát triển Khoa học công nghệ trẻ</t>
  </si>
  <si>
    <t>6132/QĐ-UBND, ngày 
 28/12/2018</t>
  </si>
  <si>
    <t>Trung tâm Sinh hoạt dã ngoại Thanh thiếu nhi thành phố</t>
  </si>
  <si>
    <t>6306/QĐ-UBND, ngày 
 28/12/2018</t>
  </si>
  <si>
    <t>Trường Đoàn Lý Tự Trọng</t>
  </si>
  <si>
    <t>6304/QĐ-UBND, ngày 
28/12/2018</t>
  </si>
  <si>
    <t>Văn phòng Thành Đoàn thành phố Hồ Chí Minh</t>
  </si>
  <si>
    <t>Hội Liên hiệp Phụ nữ thành phố Hồ Chí Minh</t>
  </si>
  <si>
    <t>Hội Liên hiệp Phụ nữ thành phố</t>
  </si>
  <si>
    <t>Nhà văn hóa Phụ nữ</t>
  </si>
  <si>
    <t>6086/QĐ-UBND, ngày 
28/12/2018</t>
  </si>
  <si>
    <t>Trung tâm giới thiệu việc làm</t>
  </si>
  <si>
    <t>6126/QĐ-UBND, ngày 
28/12/2018</t>
  </si>
  <si>
    <t>Hội Nông dân thành phố Hồ Chí Minh</t>
  </si>
  <si>
    <t>Trung tâm Dạy nghề và Hỗ trợ Nông dân thành phố</t>
  </si>
  <si>
    <t>Văn phòng Hội Nông dân thành phố</t>
  </si>
  <si>
    <t>Hội Cựu chiến binh thành phố Hồ Chí Minh</t>
  </si>
  <si>
    <t>Hội Cựu chiến binh thành phố</t>
  </si>
  <si>
    <t>6778/QĐ-UBND, ngày 30/12/2017</t>
  </si>
  <si>
    <t>Ban Quản lý Khu Nông nghiệp công nghệ cao thành phố Hồ Chí Minh</t>
  </si>
  <si>
    <t>Văn phòng Ban Quản lý Khu Nông nghiệp công nghệ cao thành phố</t>
  </si>
  <si>
    <t>Trung tâm dạy nghề Nông nghiệp Công nghệ cao</t>
  </si>
  <si>
    <t>6107/QĐ-UBND, ngày 
28/12/2018</t>
  </si>
  <si>
    <t>Trung tâm Khai thác hạ tầng</t>
  </si>
  <si>
    <t>6110/QĐ-UBND, ngày 
28/12/2018</t>
  </si>
  <si>
    <t>Trung tâm nghiên cứu và Phát triển Nông nghiệp Công nghệ cao</t>
  </si>
  <si>
    <t>784/QĐ-UBND, ngày 04/03/2019</t>
  </si>
  <si>
    <t>Trung tâm Ươm tạo Doanh nghiệp Nông nghiệp Công nghệ cao</t>
  </si>
  <si>
    <t>6311/QĐ-UBND, ngày 
28/12/2018</t>
  </si>
  <si>
    <t>Trung tâm Đào tạo</t>
  </si>
  <si>
    <t>6106/QĐ-UBND, ngày 
28/12/2018</t>
  </si>
  <si>
    <t>Trung tâm Nghiên cứu triển khai khu Công nghệ cao</t>
  </si>
  <si>
    <t>6085/QĐ-UBND, ngày 28/12/2018</t>
  </si>
  <si>
    <t>Văn phòng Ban Quản lý Khu công nghệ cao thành phố</t>
  </si>
  <si>
    <t>Văn phòng Ban Quản lý Khu công nghệ cao thành phố Hồ Chí Minh</t>
  </si>
  <si>
    <t>Vườn ươm doanh nghiệp công nghệ cao</t>
  </si>
  <si>
    <t>5990/QĐ-UBND, ngày 
28/12/2018</t>
  </si>
  <si>
    <t>Phương</t>
  </si>
  <si>
    <t>Ban Quản lý Đầu tư - Xây dựng Khu đô thị mới Thủ Thiêm thành phố Hồ Chí Minh</t>
  </si>
  <si>
    <t>Ban Quản lý Công trình Thủ Thiêm</t>
  </si>
  <si>
    <t>6713/QĐ-UBND, ngày 
29/12/2017</t>
  </si>
  <si>
    <t>Kinh phí xúc tiến - Ban Quản lý Đầu tư - Xây dựng Khu đô thị mới Thủ Thiêm</t>
  </si>
  <si>
    <t>Trung tâm Dịch vụ - Tư vấn Đầu tư, Xây dựng Thủ thiêm</t>
  </si>
  <si>
    <t>6712/QĐ-UBND, ngày 
29/12/2017</t>
  </si>
  <si>
    <t>Văn phòng Ban Quản lý Đầu tư - Xây dựng Khu đô thị mới Thủ Thiêm thành phố</t>
  </si>
  <si>
    <t>Ban Quản lý Đầu tư - Xây dựng Khu đô thị Tây bắc thành phố</t>
  </si>
  <si>
    <t>Trung tâm Dịch vụ - Tư vấn Đầu tư, Xây dựng Khu Tây Bắc</t>
  </si>
  <si>
    <t>6759/QĐ-UBND, ngày 
30/12/2017</t>
  </si>
  <si>
    <t>Văn phòng Ban Quản lý Đầu tư - Xây dựng Khu đô thị Tây bắc thành phố</t>
  </si>
  <si>
    <t>Ban Quản lý đầu tư - Xây dựng Khu đô thị mới Nam thành phố Hồ Chí Minh</t>
  </si>
  <si>
    <t>Kinh phí xúc tiến - Ban Quản lý đầu tư - Xây dựng Khu đô thị mới Nam thành phố</t>
  </si>
  <si>
    <t>Trung tâm Dịch vụ - Tư vấn Đầu tư, Xây dựng Khu Nam</t>
  </si>
  <si>
    <t>6761/QĐ-UBND, ngày 
30/12/2017</t>
  </si>
  <si>
    <t>Văn phòng Ban Quản lý đầu tư - Xây dựng Khu đô thị mới Nam thành phố</t>
  </si>
  <si>
    <t>Viện nghiên cứu phát triển thành phố Hồ Chí Minh</t>
  </si>
  <si>
    <t>Trung tâm Hỗ trợ hội nhập quốc tế thành phố</t>
  </si>
  <si>
    <t>6755/QĐ-UBND, ngày 30/12/2017</t>
  </si>
  <si>
    <t>Trung tâm Nghiên cứu phân tích thông tin thành phố</t>
  </si>
  <si>
    <t>6757/QĐ-UBND, ngày 
30/12/2017</t>
  </si>
  <si>
    <t xml:space="preserve">Trung tâm Tư vấn Ứng dụng Kinh tế </t>
  </si>
  <si>
    <t>6042/QĐ-UBND, ngày 
28/12/2018</t>
  </si>
  <si>
    <t>Văn phòng Viện nghiên cứu phát triển thành phố</t>
  </si>
  <si>
    <t>6756/QĐ-UBND, ngày 
30/12/2017</t>
  </si>
  <si>
    <t>Viện Quy hoạch xây dựng</t>
  </si>
  <si>
    <t>6758/QĐ-UBND, ngày 
30/12/2017</t>
  </si>
  <si>
    <t>Trung tâm Xúc tiến thương mại và đầu tư thành phố Hồ Chí Minh</t>
  </si>
  <si>
    <t>Trung tâm Xúc tiến thương mại và đầu tư</t>
  </si>
  <si>
    <t>6091/QĐ-UBND, ngày 
28/12/2018</t>
  </si>
  <si>
    <t>Trung tâm điều hành chống ngập nước thành phố Hồ Chí Minh</t>
  </si>
  <si>
    <t>Trung tâm điều hành chống ngập nước thành phố</t>
  </si>
  <si>
    <t>5417/QĐ-UBND, ngày 28/12/2018</t>
  </si>
  <si>
    <t>Trung tâm Điều hành chương trình chống ngập nước thành phố</t>
  </si>
  <si>
    <t>Ủy ban về Người Việt Nam ở nước ngoài thành phố Hồ Chí Minh</t>
  </si>
  <si>
    <t>Ủy ban về Người Việt Nam ở nước ngoài</t>
  </si>
  <si>
    <t>Ban Quản lý Công viên lịch sử Văn hóa dân tộc thành phố Hồ Chí Minh</t>
  </si>
  <si>
    <t>570/QĐ-UBND, ngày 
14/02/2019</t>
  </si>
  <si>
    <t>Ban Quản lý Khu Công viên Lịch sử văn hóa dân tộc</t>
  </si>
  <si>
    <t>6760/QĐ-UBND, ngày 
30/12/2017</t>
  </si>
  <si>
    <t>Trung tâm Đầu tư - Phát triển
 Công viên lịch sử văn hóa dân tộc (Colivan)</t>
  </si>
  <si>
    <t>6566/QĐ-UBND, ngày 
25/12/2017</t>
  </si>
  <si>
    <t>Ban đổi mới Quản lý doanh nghiệp thành phố Hồ Chí Minh</t>
  </si>
  <si>
    <t>Ban đổi mới quản lý doanh nghiệp</t>
  </si>
  <si>
    <t>Bộ Tư Lệnh thành phố Hồ Chí Minh</t>
  </si>
  <si>
    <t>Khu Di tích Lịch sử Địa đạo Củ Chi</t>
  </si>
  <si>
    <t>6035/QĐ-UBND, ngày 28/12/2018</t>
  </si>
  <si>
    <t>Lực lượng Thanh niên xung phong thành phố Hồ Chí Minh</t>
  </si>
  <si>
    <t>Cơ sở Cai nghiện ma túy số 1</t>
  </si>
  <si>
    <t>6133/QĐ-UBND, ngày 
28/12/2018</t>
  </si>
  <si>
    <t>Cơ sở Cai nghiện ma túy số 2</t>
  </si>
  <si>
    <t>6134/QĐ-UBND, ngày 
28/12/2018</t>
  </si>
  <si>
    <t>Cơ sở Cai nghiện ma túy số 3</t>
  </si>
  <si>
    <t>6135/QĐ-UBND, ngày 
28/12/2018</t>
  </si>
  <si>
    <t>Cơ sở xã hội Nhị Xuân</t>
  </si>
  <si>
    <t>6136/QĐ-UBND, ngày 
28/12/2018</t>
  </si>
  <si>
    <t>Trung tâm Giáo dục thường xuyên Thanh niên xung phong</t>
  </si>
  <si>
    <t>5988/QĐ-UBND, ngày 
28/12/2018</t>
  </si>
  <si>
    <t>Văn phòng Lực lượng Thanh niên xung phong thành phố</t>
  </si>
  <si>
    <t>5987/QĐ-UBND, ngày 
28/12/2018</t>
  </si>
  <si>
    <t>Hội Chữ thập đỏ thành phố Hồ Chí Minh</t>
  </si>
  <si>
    <t>Hội Chữ thập đỏ thành phố</t>
  </si>
  <si>
    <t>Liên hiệp các Hội Văn học nghệ thuật thành phố Hồ Chí Minh</t>
  </si>
  <si>
    <t>Liên hiệp các Hội Văn học nghệ thuật thành phố</t>
  </si>
  <si>
    <t>Tuần báo văn nghệ thành phố HCM</t>
  </si>
  <si>
    <t>Hội</t>
  </si>
  <si>
    <t>Liên hiệp các Tổ chức Hữu nghị thành phố Hồ Chí Minh</t>
  </si>
  <si>
    <t>Liên hiệp các Tổ chức Hữu nghị thành phố</t>
  </si>
  <si>
    <t>Trường Đại học Y khoa Phạm Ngọc Thạch</t>
  </si>
  <si>
    <t>6147/QĐ-UBND ngày  28/12/2018</t>
  </si>
  <si>
    <t>Trường Đại học Sài Gòn</t>
  </si>
  <si>
    <t>5876/QĐ-UBND, ngày 
19/12/2018</t>
  </si>
  <si>
    <t>Học viện Cán bộ thành phố Hồ Chí Minh</t>
  </si>
  <si>
    <t>6090/QĐ-UBND, ngày 
28/12/2018</t>
  </si>
  <si>
    <t>Ban An toàn giao thông thành phố Hồ Chí Minh</t>
  </si>
  <si>
    <t>Ban An toàn giao thông thành phố</t>
  </si>
  <si>
    <t>Kinh phí Bảo đảm trật tự an toàn giao thông - Ban An toàn giao thông thành phố</t>
  </si>
  <si>
    <t>Ban Quản lý Khu Chế xuất và Công nghiệp thành phố Hồ Chí Minh</t>
  </si>
  <si>
    <t>Trung tâm Dịch vụ việc làm và hỗ trợ doanh nghiệp các Khu chế xuất và công nghiệp thành phố</t>
  </si>
  <si>
    <t>Ban Quản lý Khu chế xuất và công nghiệp thành phố Hồ Chí Minh</t>
  </si>
  <si>
    <t>Văn phòng Ban Quản lý Khu chế xuất và công nghiệp thành phố</t>
  </si>
  <si>
    <t>Ban Quản lý An toàn thực phẩm thành phố Hồ Chí Minh</t>
  </si>
  <si>
    <t>Trung tâm Kiểm nghiệm Thuốc - Mỹ phẩm - Thực phẩm</t>
  </si>
  <si>
    <t>5958/QĐ-UBND, ngày 27/12/2018</t>
  </si>
  <si>
    <t>Văn phòng Ban Quản lý An toàn thực phẩm thành phố</t>
  </si>
  <si>
    <t>Kinh phí sự nghiệp - Văn phòng Ban Quản lý An toàn thực phẩm thành phố</t>
  </si>
  <si>
    <t>Đài Truyền hình thành phố Hồ Chí Minh</t>
  </si>
  <si>
    <t>6114/QĐ-UBND, ngày 
28/12/2018</t>
  </si>
  <si>
    <t>Ban Liên lạc Cựu tù chính trị và tù binh thành phố Hồ Chí Minh</t>
  </si>
  <si>
    <t>Ban Quản lý đầu tư xây dựng công trình Nâng cấp Đô thị Thành phố</t>
  </si>
  <si>
    <t>Ban Quản lý đầu tư xây dựng công trình Nâng cấp Đô thị thành phố</t>
  </si>
  <si>
    <t>Ban Quản lý Đường sắt đô thị thành phố Hồ Chí Minh</t>
  </si>
  <si>
    <t>Ban quản lý các dự án đầu tư - xây dựng Khu Công nghệ cao thành phố Hồ Chí Minh</t>
  </si>
  <si>
    <t>Đảng đoàn Hiệp hội doanh nghiệp thành phố Hồ Chí Minh</t>
  </si>
  <si>
    <t>Hiệp hội doanh nghiệp thành phố Hồ Chí Minh</t>
  </si>
  <si>
    <t>Hỗ trợ</t>
  </si>
  <si>
    <t>Hội Âm nhạc thành phố Hồ Chí Minh</t>
  </si>
  <si>
    <t>Hội Bảo trợ người khuyết tật và trẻ mồ côi thành phố Hồ Chí Minh</t>
  </si>
  <si>
    <t>Hội Cựu thanh niên xung phong thành phố Hồ Chí Minh</t>
  </si>
  <si>
    <t>Hội Điện ảnh thành phố Hồ Chí Minh</t>
  </si>
  <si>
    <t>Hội Đông y thành phố Hồ Chí Minh</t>
  </si>
  <si>
    <t>Hội Dược học thành phố Hồ Chí Minh</t>
  </si>
  <si>
    <t>Hội Khoa học, kỹ thuật và Xây dựng thành phố Hồ Chí Minh</t>
  </si>
  <si>
    <t>Hội Khuyến học thành phố Hồ Chí Minh</t>
  </si>
  <si>
    <t>Hội Kiến trúc sư thành phố Hồ Chí Minh</t>
  </si>
  <si>
    <t>Hội Làm vườn và trang trại thành phố Hồ Chí Minh</t>
  </si>
  <si>
    <t>Trung tâm Công tác xã hội Ánh Dương</t>
  </si>
  <si>
    <t>Hội Luật gia thành phố Hồ Chí Minh</t>
  </si>
  <si>
    <t>Hội Mỹ thuật thành phố Hồ Chí Minh</t>
  </si>
  <si>
    <t>Hội Nạn nhân chất độc Da cam/Dioxin thành phố Hồ Chí Minh</t>
  </si>
  <si>
    <t>Hội Nghệ Sỹ Múa thành phố Hồ Chí Minh</t>
  </si>
  <si>
    <t>Hội Người mù thành phố Hồ Chí Minh</t>
  </si>
  <si>
    <t>Hội Nhà báo thành phố Hồ Chí Minh</t>
  </si>
  <si>
    <t>Hội Nhà văn thành phố Hồ Chí Minh</t>
  </si>
  <si>
    <t>Hội Nhiếp ảnh thành phố Hồ Chí Minh</t>
  </si>
  <si>
    <t>Hội Sân Khấu thành phố Hồ Chí Minh</t>
  </si>
  <si>
    <t>Hội Sinh vật cảnh thành phố Hồ Chí Minh</t>
  </si>
  <si>
    <t>Hội Văn học nghệ thuật các Dân tộc thiểu số thành phố Hồ Chí Minh</t>
  </si>
  <si>
    <t>Hội Y học thành phố Hồ Chí Minh</t>
  </si>
  <si>
    <t>Liên đoàn Lao động Việt Nam thành phố Hồ Chí Minh</t>
  </si>
  <si>
    <t>Trường Trung cấp nghề Kỹ thuật nghiệp vụ Tôn Đức Thắng</t>
  </si>
  <si>
    <t>Liên hiệp các Hội Khoa học Kỹ thuật thành phố Hồ Chí Minh</t>
  </si>
  <si>
    <t>Liên minh hợp tác xã thành phố Hồ Chí Minh</t>
  </si>
  <si>
    <t>Kinh phí xúc tiến - Sở kế hoạch và đầu tư</t>
  </si>
  <si>
    <t>Bệnh viện phục hồi chức năng - Điều trị bệnh nghề nghiệp</t>
  </si>
  <si>
    <t>Công an thành phố Hồ Chí Minh (Bộ Công An)</t>
  </si>
  <si>
    <t xml:space="preserve">Công an thành phố Hồ Chí Minh </t>
  </si>
  <si>
    <t>TW</t>
  </si>
  <si>
    <t>Bộ Tư lệnh thành phố Hồ Chí Minh (Bộ Quốc phòng)</t>
  </si>
  <si>
    <t>Bộ Tư lệnh thành phố Hồ Chí Minh</t>
  </si>
  <si>
    <t>Cục Hải quan thành phố Hồ Chí Minh</t>
  </si>
  <si>
    <t>Đoàn Đại biểu Quốc hội thành phố Hồ Chí Minh</t>
  </si>
  <si>
    <t>Kiểm toán Nhà nước khu vực  IV</t>
  </si>
  <si>
    <t>Sở Ngoại vụ thành phố Hồ Chí Minh</t>
  </si>
  <si>
    <t>Trung tâm Điều khiển đèn tín hiệu giao thông thành phố</t>
  </si>
  <si>
    <t>Cục Thi hành án dân sự thành phố Hồ Chí Minh</t>
  </si>
  <si>
    <t>Văn phòng Cục Thi hành án dân sự thành phố Hồ Chí Minh</t>
  </si>
  <si>
    <t>Cục Thống kê thành phố Hồ Chí Minh</t>
  </si>
  <si>
    <t>Văn phòng Cục Thống kê thành phố Hồ Chí Minh</t>
  </si>
  <si>
    <t>Cục thuế thành phố Hồ Chí Minh</t>
  </si>
  <si>
    <t>Văn phòng Cục thuế thành phố  Hồ Chí Minh -  Cục thuế thành phố Hồ Chí Minh</t>
  </si>
  <si>
    <t>Tòa án Nhân dân thành phố Hồ Chí Minh</t>
  </si>
  <si>
    <t>Văn phòng Tòa án Nhân dân thành phố Hồ Chí Minh</t>
  </si>
  <si>
    <t>Viện Kiểm sát Nhân dân thành phố Hồ Chí Minh</t>
  </si>
  <si>
    <t>Văn phòng Viện Kiểm sát Nhân dân thành phố Hồ Chí Minh</t>
  </si>
  <si>
    <t>Ban Quản lý dự án đầu tư xây dựng các công trình giao thông thành phố</t>
  </si>
  <si>
    <t>2969/QĐ-UBND ngày 12/7/7/2019</t>
  </si>
  <si>
    <t>Ban Quản lý dự án đầu tư xây dựng các công trình dân dụng và công nghiệp thành phố</t>
  </si>
  <si>
    <t>3353/QĐ-UBND ngày 08/8/2019</t>
  </si>
  <si>
    <t>Ban Quản lý dự án đầu tư xây dựng các công trình hạ tầng đô thị thành phố</t>
  </si>
  <si>
    <t>4747/QĐ-UBND ngày 04/11/2019</t>
  </si>
  <si>
    <t>Lãnh đạo khối</t>
  </si>
  <si>
    <t>TrHuy</t>
  </si>
  <si>
    <t>Anh Bình</t>
  </si>
  <si>
    <t>Anh Hải</t>
  </si>
  <si>
    <t>Chị Tiên</t>
  </si>
  <si>
    <t>Anh Huy</t>
  </si>
  <si>
    <t>ThuHiền</t>
  </si>
  <si>
    <t>Cấp mã lãnh đạo</t>
  </si>
  <si>
    <t>Tên thẩm kế</t>
  </si>
  <si>
    <t>07</t>
  </si>
  <si>
    <t>14</t>
  </si>
  <si>
    <t>04</t>
  </si>
  <si>
    <t>05</t>
  </si>
  <si>
    <t>08</t>
  </si>
  <si>
    <t>10</t>
  </si>
  <si>
    <t>12</t>
  </si>
  <si>
    <t>01</t>
  </si>
  <si>
    <t>02</t>
  </si>
  <si>
    <t>06</t>
  </si>
  <si>
    <t>03</t>
  </si>
  <si>
    <t>09</t>
  </si>
  <si>
    <t>11</t>
  </si>
  <si>
    <t>13</t>
  </si>
  <si>
    <t>Mã Chuyên viên gồm 4 ký tự: ký tự thứ nhất dùng để chỉ lãnh đạo quản lý trực tiếp, 02 ký tự tiếp theo chỉ thứ tự của chuyên viên theo thâm niên làm việc tại Phòng, kí tự "e" cuối, dùng đề tránh lỗi khi đặt tên Sheet theo Chuyên viên)</t>
  </si>
  <si>
    <t>Ghi chú:</t>
  </si>
  <si>
    <t>Thứ tự thâm niên</t>
  </si>
  <si>
    <t>Ghi chú</t>
  </si>
  <si>
    <t>Giai the den thoi diem cap nhat</t>
  </si>
  <si>
    <t>So-ban-nganh-DV truc thuoc UB</t>
  </si>
  <si>
    <t>Don vi su nghiep truc thuoc *</t>
  </si>
  <si>
    <t>Phan QH cho Truong</t>
  </si>
  <si>
    <t>Để xếp thứ tự các trường THPT</t>
  </si>
  <si>
    <t>Mã đơn vị quan hệ ngân sách của Đơn vị dự toán cấp 4</t>
  </si>
  <si>
    <t>Phân loại theo quyết định thành lập</t>
  </si>
  <si>
    <t>Tại thời điểm cập nhật đơn vị này đã giải thể không?</t>
  </si>
  <si>
    <t>Nêu rõ Quyết định giải thể+thời điểm giải thế</t>
  </si>
  <si>
    <t>Quyết định UB giao tự chủ
2020-2022</t>
  </si>
  <si>
    <t>301e - Trần Thị Lê Thoa</t>
  </si>
  <si>
    <t>302e - Nguyễn Thị Diệu</t>
  </si>
  <si>
    <t>403e - Nguyễn Thị Thanh Xuân</t>
  </si>
  <si>
    <t>204e - Nguyễn Trần Vĩnh</t>
  </si>
  <si>
    <t>205e - Phạm Ngọc Hiền</t>
  </si>
  <si>
    <t>306e - Đỗ Tường Vy</t>
  </si>
  <si>
    <t>107e - Trần Huy</t>
  </si>
  <si>
    <t>208e - Bùi Nguyễn Bảo Trân</t>
  </si>
  <si>
    <t>409e - Nguyễn Phạm Phương Thảo</t>
  </si>
  <si>
    <t>210e - Nguyễn Minh Tâm</t>
  </si>
  <si>
    <t>411e - Nguyễn Hữu Thông</t>
  </si>
  <si>
    <t>212e - Nguyễn Mỹ Phương</t>
  </si>
  <si>
    <t>413e - Phan Thị Thu Hiền</t>
  </si>
  <si>
    <t>114e - Nguyễn Thị Phương Mai</t>
  </si>
  <si>
    <t>Ban Quản lý Khu Công nghệ cao thành phố Hồ Chí Minh</t>
  </si>
  <si>
    <t>Ban Quản lý Khu Công viên lịch sử Văn hóa dân tộc thành phố Hồ Chí Minh</t>
  </si>
  <si>
    <t>BQLDA</t>
  </si>
  <si>
    <t>DANH SÁCH CẬP NHẬT BÁO CÁO CỦA CÁC SỞ - NGÀNH</t>
  </si>
  <si>
    <t>Thứ tự theo Chương</t>
  </si>
  <si>
    <t>STT</t>
  </si>
  <si>
    <t>TÊN CƠ QUAN</t>
  </si>
  <si>
    <t>SỐ CÔNG VĂN BÁO CÁO</t>
  </si>
  <si>
    <t>NGÀY CÔNG VĂN</t>
  </si>
  <si>
    <t>SỐ CÔNG VĂN ĐẾN SỞ
(TRÊN HỆ THỐNG)</t>
  </si>
  <si>
    <t>Sở Lao động Thương binh và Xã hội thành phố Hồ Chí Minh</t>
  </si>
  <si>
    <t>Sở Văn hóa Thể thao thành phố Hồ Chí Minh</t>
  </si>
  <si>
    <t>Ban Quản lý đầu tư Xây dựng Khu đô thị mới Nam thành phố Hồ Chí Minh</t>
  </si>
  <si>
    <t>Ban Quản lý Đầu tư Xây dựng Khu đô thị mới Thủ Thiêm thành phố Hồ Chí Minh</t>
  </si>
  <si>
    <t>Ban Quản lý Đầu tư Xây dựng Khu đô thị Tây bắc thành phố</t>
  </si>
  <si>
    <t>Sở Quy hoạch Kiến trúc thành phố Hồ Chí Minh</t>
  </si>
  <si>
    <t>THÀNH PHỐ HỒ CHÍ MINH</t>
  </si>
  <si>
    <t>Phân loại ĐVSNCL theo lĩnh vực</t>
  </si>
  <si>
    <t>Phân loại ĐVSNCL theo mức độ tự chủ tài chính</t>
  </si>
  <si>
    <t>Phân loại sự nghiệp theo Bộ Tài chính</t>
  </si>
  <si>
    <t>Chi tiết phân loại sự nghiệp theo Bộ Tài chính</t>
  </si>
  <si>
    <t>Cơ quan chủ quản
(Sở-ban, ngành)</t>
  </si>
  <si>
    <t>Đơn vị sự nghiệp công lập</t>
  </si>
  <si>
    <t>Tổng số  Đơn vị sự nghiệp công lập THEO NĐ 43</t>
  </si>
  <si>
    <t>Đơn vị sự nghiệp thuộc đối tượng giao tự chủ</t>
  </si>
  <si>
    <t>Biên chế, lao động</t>
  </si>
  <si>
    <t>Quỹ tiền lương cấp bậc, chức vụ trong năm</t>
  </si>
  <si>
    <t>Tổng số kinh phí tự chủ trong năm</t>
  </si>
  <si>
    <t>Trong đó</t>
  </si>
  <si>
    <t>Tổng số chi thường xuyên trong năm</t>
  </si>
  <si>
    <t>Tình hình thực hành tiết kiệm chi và tăng thu</t>
  </si>
  <si>
    <t>Phân phối kết quả tài chính</t>
  </si>
  <si>
    <t>Kinh phí không thường xuyên Ngân sách cấp trong năm</t>
  </si>
  <si>
    <t>Kinh phí chi không thường xuyên từ nguồn Ngân sách cấp trong năm</t>
  </si>
  <si>
    <t>Tổng số</t>
  </si>
  <si>
    <t>Biên chế</t>
  </si>
  <si>
    <t>Lao động hợp đồng (trên 1 năm)</t>
  </si>
  <si>
    <t>Kinh phí thường xuyên NS cấp 
trong năm</t>
  </si>
  <si>
    <t>Thu sự nghiệp</t>
  </si>
  <si>
    <t>Kinh phí chi thường xuyên từ nguồn NS cấp trong năm</t>
  </si>
  <si>
    <t>Chi sự nghiệp</t>
  </si>
  <si>
    <t>Tổng thu nhập tăng thêm trong năm</t>
  </si>
  <si>
    <t>Trích lập Quỹ</t>
  </si>
  <si>
    <t>Chỉ tiêu</t>
  </si>
  <si>
    <t>Thực hiện</t>
  </si>
  <si>
    <t>Thu phí, lệ phí</t>
  </si>
  <si>
    <t>Thu dịch vụ</t>
  </si>
  <si>
    <t>Thu khác</t>
  </si>
  <si>
    <t>Chi từ thu phí, lệ phí</t>
  </si>
  <si>
    <t>Chi từ thu dịch vụ</t>
  </si>
  <si>
    <t>Chi từ thu khác</t>
  </si>
  <si>
    <t>Số KP chi hoạt động thường xuyên TK được</t>
  </si>
  <si>
    <t>Số tăng thu so với năm trước</t>
  </si>
  <si>
    <t>Quỹ Phát triển hoạt động sự nghiệp</t>
  </si>
  <si>
    <t>Quỹ khen thưởng, phúc lợi</t>
  </si>
  <si>
    <t>Quỹ dự phòng ổn định thu nhập</t>
  </si>
  <si>
    <t>Thực hiện năm trước</t>
  </si>
  <si>
    <t xml:space="preserve">Kế hoạch/Dự toán </t>
  </si>
  <si>
    <t>Thực hiện trong năm</t>
  </si>
  <si>
    <t>(người)</t>
  </si>
  <si>
    <t>(triệu đồng)</t>
  </si>
  <si>
    <t>KIỂM TRA 43</t>
  </si>
  <si>
    <t>2020-V1</t>
  </si>
  <si>
    <t>2020-V2</t>
  </si>
  <si>
    <t>2020-V10</t>
  </si>
  <si>
    <t>2020-V11</t>
  </si>
  <si>
    <t>2020-V12</t>
  </si>
  <si>
    <t>2020-V13</t>
  </si>
  <si>
    <t>2020-V14</t>
  </si>
  <si>
    <t>2020-A1</t>
  </si>
  <si>
    <t>2020-A2</t>
  </si>
  <si>
    <t>2020-A3</t>
  </si>
  <si>
    <t>2020-A4</t>
  </si>
  <si>
    <t>2020-A5</t>
  </si>
  <si>
    <t>2020-A6</t>
  </si>
  <si>
    <t>2020-A7</t>
  </si>
  <si>
    <t>2020-A8</t>
  </si>
  <si>
    <t>2020-A9</t>
  </si>
  <si>
    <t>2020-A10</t>
  </si>
  <si>
    <t>2020-A11</t>
  </si>
  <si>
    <t>2020-A12</t>
  </si>
  <si>
    <t>2020-A13</t>
  </si>
  <si>
    <t>2020-A14</t>
  </si>
  <si>
    <t>2020-A15</t>
  </si>
  <si>
    <t>2020-A16</t>
  </si>
  <si>
    <t>2020-A17</t>
  </si>
  <si>
    <t>2020-A18</t>
  </si>
  <si>
    <t>2020-A19</t>
  </si>
  <si>
    <t>2020-A20</t>
  </si>
  <si>
    <t>2020-A21</t>
  </si>
  <si>
    <t>2020-A222</t>
  </si>
  <si>
    <t>2020-A22</t>
  </si>
  <si>
    <t>2020-A23</t>
  </si>
  <si>
    <t>2020-A24</t>
  </si>
  <si>
    <t>2020-A25</t>
  </si>
  <si>
    <t>2020-A26</t>
  </si>
  <si>
    <t>2020-A27</t>
  </si>
  <si>
    <t>2020-A28</t>
  </si>
  <si>
    <t>2020-A29</t>
  </si>
  <si>
    <t>2020-A30</t>
  </si>
  <si>
    <t>2020-A31</t>
  </si>
  <si>
    <t>2020-A32</t>
  </si>
  <si>
    <t>2020-A33</t>
  </si>
  <si>
    <t>2020-A34</t>
  </si>
  <si>
    <t>2020-A35</t>
  </si>
  <si>
    <t>2020-A36</t>
  </si>
  <si>
    <t>2020-A37</t>
  </si>
  <si>
    <t>2020-A38</t>
  </si>
  <si>
    <t>2020-A39</t>
  </si>
  <si>
    <t>2020-A40</t>
  </si>
  <si>
    <t>2020-A41</t>
  </si>
  <si>
    <t>2020-A42</t>
  </si>
  <si>
    <t>2020-A43</t>
  </si>
  <si>
    <t>2020-A44</t>
  </si>
  <si>
    <t>2020-A45</t>
  </si>
  <si>
    <t>2020-A46</t>
  </si>
  <si>
    <t>2020-CL Thu 2020-Chi TX 43</t>
  </si>
  <si>
    <t>Kiểm tra số Tiết kiệm năm 2020</t>
  </si>
  <si>
    <t>Đã xây dựng Quy chế Chi tiêu nội bộ</t>
  </si>
  <si>
    <t>Chưa xây dựng Quy chế Chi tiêu nội bộ</t>
  </si>
  <si>
    <t>Tình hình huy động vốn</t>
  </si>
  <si>
    <t>Tình hình thu nhập tăng thêm người lao động</t>
  </si>
  <si>
    <t>Hệ số thu nhập tăng thêm</t>
  </si>
  <si>
    <t>Dưới 01 lần lương</t>
  </si>
  <si>
    <t>Từ 1 lần đến 2 lần lương</t>
  </si>
  <si>
    <t>Từ trên 2 lần đến 3 lần lương</t>
  </si>
  <si>
    <t>Từ trên 3 lần lương</t>
  </si>
  <si>
    <r>
      <t xml:space="preserve">Số tiền của người có thu nhập tăng thêm </t>
    </r>
    <r>
      <rPr>
        <sz val="12"/>
        <color indexed="60"/>
        <rFont val="Times New Roman"/>
        <family val="1"/>
      </rPr>
      <t>cao nhất/năm</t>
    </r>
  </si>
  <si>
    <r>
      <t xml:space="preserve">Số tiền của người có thu nhập tăng thêm </t>
    </r>
    <r>
      <rPr>
        <sz val="12"/>
        <color indexed="60"/>
        <rFont val="Times New Roman"/>
        <family val="1"/>
      </rPr>
      <t>thấp nhất/năm</t>
    </r>
  </si>
  <si>
    <t>Tổng Số tiền huy động
(trđ)</t>
  </si>
  <si>
    <t>Vay vốn của các tổ chức tín dụng</t>
  </si>
  <si>
    <t>Huy động của CBCC</t>
  </si>
  <si>
    <t>KPTX Tiết kiệm năm Kiểm tra khớp số liệu giữa PL2 và PL3 -43</t>
  </si>
  <si>
    <t>Số tăng thu 43</t>
  </si>
  <si>
    <t>Phân loại hệ số TNTT</t>
  </si>
  <si>
    <t>2020-A47</t>
  </si>
  <si>
    <t>2020-A48</t>
  </si>
  <si>
    <t>2020-A49</t>
  </si>
  <si>
    <t>2020-A50</t>
  </si>
  <si>
    <t>2020-A51</t>
  </si>
  <si>
    <t>2020-A52</t>
  </si>
  <si>
    <t>2020-A53</t>
  </si>
  <si>
    <t>2020-A54</t>
  </si>
  <si>
    <t>2020-A55</t>
  </si>
  <si>
    <t>2020-A56</t>
  </si>
  <si>
    <t>2020-A57</t>
  </si>
  <si>
    <t>2020-A58</t>
  </si>
  <si>
    <t>2020-A59</t>
  </si>
  <si>
    <t>2020-A60</t>
  </si>
  <si>
    <t>2020-A602</t>
  </si>
  <si>
    <t>2020-A603</t>
  </si>
  <si>
    <t>2020-A604</t>
  </si>
  <si>
    <t>2020-A605</t>
  </si>
  <si>
    <t>2020-A61</t>
  </si>
  <si>
    <t>2020-A62</t>
  </si>
  <si>
    <t>Số lượng đơn vị tổ chức KHCN công lập</t>
  </si>
  <si>
    <r>
      <t>S</t>
    </r>
    <r>
      <rPr>
        <b/>
        <sz val="12"/>
        <color indexed="8"/>
        <rFont val="Times New Roman"/>
        <family val="1"/>
      </rPr>
      <t>ố lượng người lao động và quỹ lương</t>
    </r>
  </si>
  <si>
    <t>Huy động vốn</t>
  </si>
  <si>
    <r>
      <t>Nguồn t</t>
    </r>
    <r>
      <rPr>
        <b/>
        <sz val="12"/>
        <color indexed="8"/>
        <rFont val="Times New Roman"/>
        <family val="1"/>
      </rPr>
      <t>ài chính</t>
    </r>
  </si>
  <si>
    <t>Sử dụng các nguồn tài chính</t>
  </si>
  <si>
    <r>
      <t>Nộp thuế và các khoản phải nộp NSNN khác (n</t>
    </r>
    <r>
      <rPr>
        <b/>
        <sz val="12"/>
        <color indexed="8"/>
        <rFont val="Times New Roman"/>
        <family val="1"/>
      </rPr>
      <t>ếu có)</t>
    </r>
  </si>
  <si>
    <r>
      <t>Ph</t>
    </r>
    <r>
      <rPr>
        <b/>
        <sz val="12"/>
        <color indexed="8"/>
        <rFont val="Times New Roman"/>
        <family val="1"/>
      </rPr>
      <t>ân phối kết quả tài chính</t>
    </r>
  </si>
  <si>
    <t>Thu nhập tăng thêm của các đơn vị</t>
  </si>
  <si>
    <t>Kiểm tra khớp số liệu giữa Chênh lệch thu chi và phân phối kết quả tài chính</t>
  </si>
  <si>
    <t>Tổng số người lao động</t>
  </si>
  <si>
    <r>
      <t xml:space="preserve">Số lượng </t>
    </r>
    <r>
      <rPr>
        <i/>
        <sz val="12"/>
        <color indexed="8"/>
        <rFont val="Times New Roman"/>
        <family val="1"/>
      </rPr>
      <t>vị trí việc làm được cấp cóthẩm quyền giao</t>
    </r>
  </si>
  <si>
    <t>Sốlao động hợp đồng từ 01 năm trở lên</t>
  </si>
  <si>
    <r>
      <t>Tổng quỹ lương ng</t>
    </r>
    <r>
      <rPr>
        <b/>
        <sz val="12"/>
        <color indexed="8"/>
        <rFont val="Times New Roman"/>
        <family val="1"/>
      </rPr>
      <t>ạch bậc, chức vụ</t>
    </r>
  </si>
  <si>
    <r>
      <t>T</t>
    </r>
    <r>
      <rPr>
        <b/>
        <sz val="12"/>
        <color indexed="8"/>
        <rFont val="Times New Roman"/>
        <family val="1"/>
      </rPr>
      <t>ổng số</t>
    </r>
  </si>
  <si>
    <r>
      <t>Vốn tín dụng ưu đ</t>
    </r>
    <r>
      <rPr>
        <sz val="12"/>
        <color indexed="8"/>
        <rFont val="Times New Roman"/>
        <family val="1"/>
      </rPr>
      <t>ãi của nhànước</t>
    </r>
  </si>
  <si>
    <r>
      <t xml:space="preserve">Vốn </t>
    </r>
    <r>
      <rPr>
        <sz val="12"/>
        <color indexed="8"/>
        <rFont val="Times New Roman"/>
        <family val="1"/>
      </rPr>
      <t>vay của các Quỹ KHCN</t>
    </r>
  </si>
  <si>
    <r>
      <t xml:space="preserve">Vốn </t>
    </r>
    <r>
      <rPr>
        <sz val="12"/>
        <color indexed="8"/>
        <rFont val="Times New Roman"/>
        <family val="1"/>
      </rPr>
      <t>vay của các tổ chức tín dụng</t>
    </r>
  </si>
  <si>
    <r>
      <t>Huy động v</t>
    </r>
    <r>
      <rPr>
        <sz val="12"/>
        <color indexed="8"/>
        <rFont val="Times New Roman"/>
        <family val="1"/>
      </rPr>
      <t>ốn của viên chức trong đơn vị</t>
    </r>
  </si>
  <si>
    <t>Tổng cộng</t>
  </si>
  <si>
    <t>Nguồn thu sự nghiệp</t>
  </si>
  <si>
    <t>Nguồn NSNN hỗ trợ</t>
  </si>
  <si>
    <r>
      <t>Tổng s</t>
    </r>
    <r>
      <rPr>
        <b/>
        <sz val="12"/>
        <color indexed="8"/>
        <rFont val="Times New Roman"/>
        <family val="1"/>
      </rPr>
      <t>ố</t>
    </r>
  </si>
  <si>
    <r>
      <t xml:space="preserve">
Chi tiền l</t>
    </r>
    <r>
      <rPr>
        <b/>
        <sz val="12"/>
        <color indexed="8"/>
        <rFont val="Times New Roman"/>
        <family val="1"/>
      </rPr>
      <t>ương, tiền công</t>
    </r>
  </si>
  <si>
    <r>
      <t xml:space="preserve">
Chi thực hiện các nhiệm v</t>
    </r>
    <r>
      <rPr>
        <b/>
        <sz val="12"/>
        <color indexed="8"/>
        <rFont val="Times New Roman"/>
        <family val="1"/>
      </rPr>
      <t>ụ KHCN; hoạt động chuyên môn, quản lý</t>
    </r>
  </si>
  <si>
    <r>
      <t xml:space="preserve">
Chi thực hiện các </t>
    </r>
    <r>
      <rPr>
        <b/>
        <sz val="12"/>
        <color indexed="8"/>
        <rFont val="Times New Roman"/>
        <family val="1"/>
      </rPr>
      <t>hoạt động dịch vụ</t>
    </r>
  </si>
  <si>
    <r>
      <t>Chi các nhiệm vụ kh</t>
    </r>
    <r>
      <rPr>
        <b/>
        <sz val="12"/>
        <color indexed="8"/>
        <rFont val="Times New Roman"/>
        <family val="1"/>
      </rPr>
      <t>ông thường xuyên</t>
    </r>
  </si>
  <si>
    <t>Chi khác</t>
  </si>
  <si>
    <r>
      <t>Chênh lệch thu chi thường xuyên trong n</t>
    </r>
    <r>
      <rPr>
        <b/>
        <sz val="12"/>
        <color indexed="8"/>
        <rFont val="Times New Roman"/>
        <family val="1"/>
      </rPr>
      <t>ăm</t>
    </r>
  </si>
  <si>
    <r>
      <t>Trích lập c</t>
    </r>
    <r>
      <rPr>
        <b/>
        <sz val="12"/>
        <color indexed="8"/>
        <rFont val="Times New Roman"/>
        <family val="1"/>
      </rPr>
      <t>ác Quỹ</t>
    </r>
  </si>
  <si>
    <t>Hệ số thu nhập tăng thêm bình quân</t>
  </si>
  <si>
    <r>
      <t xml:space="preserve">Người có thu nhập tăng thêm </t>
    </r>
    <r>
      <rPr>
        <b/>
        <sz val="12"/>
        <color indexed="60"/>
        <rFont val="Times New Roman"/>
        <family val="1"/>
      </rPr>
      <t>cao nhất</t>
    </r>
  </si>
  <si>
    <r>
      <t xml:space="preserve">Người có thu nhập tăng thêm </t>
    </r>
    <r>
      <rPr>
        <b/>
        <sz val="12"/>
        <color indexed="60"/>
        <rFont val="Times New Roman"/>
        <family val="1"/>
      </rPr>
      <t>thấp nhất</t>
    </r>
  </si>
  <si>
    <r>
      <t>Nguồn thu ph</t>
    </r>
    <r>
      <rPr>
        <sz val="12"/>
        <color indexed="8"/>
        <rFont val="Times New Roman"/>
        <family val="1"/>
      </rPr>
      <t>í được để lại</t>
    </r>
  </si>
  <si>
    <r>
      <t>Nguồn thu từ c</t>
    </r>
    <r>
      <rPr>
        <sz val="12"/>
        <color indexed="8"/>
        <rFont val="Times New Roman"/>
        <family val="1"/>
      </rPr>
      <t>ác nhiệm vụ KHCN với dịch vụ sự nghiệp</t>
    </r>
  </si>
  <si>
    <r>
      <t>Nguồn thu </t>
    </r>
    <r>
      <rPr>
        <sz val="12"/>
        <color indexed="8"/>
        <rFont val="Times New Roman"/>
        <family val="1"/>
      </rPr>
      <t>từ hoạt động sản xuất kinh doanh; liên doanh, liên kết</t>
    </r>
  </si>
  <si>
    <r>
      <t>Thu kh</t>
    </r>
    <r>
      <rPr>
        <sz val="12"/>
        <color indexed="8"/>
        <rFont val="Times New Roman"/>
        <family val="1"/>
      </rPr>
      <t>ác</t>
    </r>
  </si>
  <si>
    <r>
      <t>Chi th</t>
    </r>
    <r>
      <rPr>
        <b/>
        <sz val="12"/>
        <color indexed="8"/>
        <rFont val="Times New Roman"/>
        <family val="1"/>
      </rPr>
      <t>ường xuyên theo chức năng</t>
    </r>
  </si>
  <si>
    <r>
      <t>Chi không th</t>
    </r>
    <r>
      <rPr>
        <b/>
        <sz val="12"/>
        <color indexed="8"/>
        <rFont val="Times New Roman"/>
        <family val="1"/>
      </rPr>
      <t>ường xuyên</t>
    </r>
  </si>
  <si>
    <r>
      <t>Tổng</t>
    </r>
    <r>
      <rPr>
        <b/>
        <sz val="12"/>
        <color indexed="8"/>
        <rFont val="Times New Roman"/>
        <family val="1"/>
      </rPr>
      <t>kinh phí</t>
    </r>
  </si>
  <si>
    <r>
      <t>Trong đ</t>
    </r>
    <r>
      <rPr>
        <sz val="12"/>
        <color indexed="8"/>
        <rFont val="Times New Roman"/>
        <family val="1"/>
      </rPr>
      <t>ó</t>
    </r>
  </si>
  <si>
    <r>
      <t>Tổng k</t>
    </r>
    <r>
      <rPr>
        <b/>
        <sz val="12"/>
        <color indexed="8"/>
        <rFont val="Times New Roman"/>
        <family val="1"/>
      </rPr>
      <t>inh phí</t>
    </r>
  </si>
  <si>
    <r>
      <t>Trong đó: Chi trả lãi v</t>
    </r>
    <r>
      <rPr>
        <sz val="12"/>
        <color indexed="8"/>
        <rFont val="Times New Roman"/>
        <family val="1"/>
      </rPr>
      <t>ốn vay</t>
    </r>
  </si>
  <si>
    <r>
      <t>Quỹ ph</t>
    </r>
    <r>
      <rPr>
        <b/>
        <sz val="12"/>
        <color indexed="8"/>
        <rFont val="Times New Roman"/>
        <family val="1"/>
      </rPr>
      <t>át triển hoạt động sự nghiệp</t>
    </r>
  </si>
  <si>
    <r>
      <t>Quỹ bổ sung thu nh</t>
    </r>
    <r>
      <rPr>
        <b/>
        <sz val="12"/>
        <color indexed="8"/>
        <rFont val="Times New Roman"/>
        <family val="1"/>
      </rPr>
      <t>ập</t>
    </r>
  </si>
  <si>
    <r>
      <t>Quỹ khác (n</t>
    </r>
    <r>
      <rPr>
        <b/>
        <sz val="12"/>
        <color indexed="8"/>
        <rFont val="Times New Roman"/>
        <family val="1"/>
      </rPr>
      <t>ếu có)</t>
    </r>
  </si>
  <si>
    <t>Cột phụ</t>
  </si>
  <si>
    <t>Chi đầu tư phát triển từ nguồn NSNN</t>
  </si>
  <si>
    <t>Chi sự nghiệp từ nguồn NSNN</t>
  </si>
  <si>
    <r>
      <t>Chi từ nguồn thu phí được đ</t>
    </r>
    <r>
      <rPr>
        <b/>
        <sz val="12"/>
        <color indexed="8"/>
        <rFont val="Times New Roman"/>
        <family val="1"/>
      </rPr>
      <t>ể lại</t>
    </r>
  </si>
  <si>
    <t>Tổng kinh phí</t>
  </si>
  <si>
    <t>Trong đó: Chi tiền lương</t>
  </si>
  <si>
    <r>
      <t>Chi đ</t>
    </r>
    <r>
      <rPr>
        <b/>
        <sz val="12"/>
        <color indexed="8"/>
        <rFont val="Times New Roman"/>
        <family val="1"/>
      </rPr>
      <t>ầu tư phát triển</t>
    </r>
  </si>
  <si>
    <t>Kế hoạch/
Dự toán</t>
  </si>
  <si>
    <t>(Triệu đồng/tháng)</t>
  </si>
  <si>
    <t>KIỂM TRA 54</t>
  </si>
  <si>
    <t>Tổng trích quỹ 54</t>
  </si>
  <si>
    <t>Mức tự đảm bảo Chi TX trong năm đầu thời kì ổn định 54</t>
  </si>
  <si>
    <t>Mức tự đảm bảo Chi TX trong năm báo cáo 54</t>
  </si>
  <si>
    <t>KT Quỹ tiền lương, Hệ số lương Bình quân Cao/thấp nhất 54</t>
  </si>
  <si>
    <t>KT Quỹ KTPL 54</t>
  </si>
  <si>
    <t>KT Qũy PTSN 54</t>
  </si>
  <si>
    <t>Sự nghiệp khoa học và công nghệ</t>
  </si>
  <si>
    <t>Nguồn thu, chi thường xuyên</t>
  </si>
  <si>
    <t>Nguồn thu, chi nhiệm vụ không thường xuyên</t>
  </si>
  <si>
    <t>Tổng số đơn vị sự nghiệp kinh tế, sự nghiệp khác</t>
  </si>
  <si>
    <r>
      <t>Tổng số đơn vị sự nghiệp kinh tế, sự nghiệp khác được giao tự ch</t>
    </r>
    <r>
      <rPr>
        <b/>
        <sz val="12"/>
        <color indexed="8"/>
        <rFont val="Times New Roman"/>
        <family val="1"/>
      </rPr>
      <t>ủ tài chính theo NĐ số141/2016/NĐ-CP</t>
    </r>
  </si>
  <si>
    <t>Số lượng cán bộ, viên chức và lao động hợp đồng</t>
  </si>
  <si>
    <t>Về vay vốn và huy động vốn</t>
  </si>
  <si>
    <t>Nguồn thu</t>
  </si>
  <si>
    <t>Chi thường xuyên</t>
  </si>
  <si>
    <t>Phân phối kết quả tài chính (Chênh lệch thu, chi trích lập các quỹ)</t>
  </si>
  <si>
    <t>Nguồn chi nhiệm vụ không thường xuyên</t>
  </si>
  <si>
    <t>Chi nhiệm vụ không thường xuyên</t>
  </si>
  <si>
    <t>Cán bộ, viên chức</t>
  </si>
  <si>
    <t>Lao động hợp đồng (từ 1 năm trở lên)</t>
  </si>
  <si>
    <t>Vốn vay của các tổ chức tín dụng</t>
  </si>
  <si>
    <t>Huy động vốn của cán bộ, viên chức</t>
  </si>
  <si>
    <r>
      <t xml:space="preserve">Nguồn thu từ hoạt động </t>
    </r>
    <r>
      <rPr>
        <sz val="12"/>
        <color rgb="FFFF0000"/>
        <rFont val="Times New Roman"/>
        <family val="1"/>
      </rPr>
      <t>dịch vụ sự nghiệp công, dịch vụ khác</t>
    </r>
  </si>
  <si>
    <r>
      <t xml:space="preserve">Nguồn ngân sách nhà nước </t>
    </r>
    <r>
      <rPr>
        <sz val="12"/>
        <color rgb="FFFF0000"/>
        <rFont val="Times New Roman"/>
        <family val="1"/>
      </rPr>
      <t xml:space="preserve">đặt hàng, giao nhiệm vụ </t>
    </r>
    <r>
      <rPr>
        <sz val="12"/>
        <rFont val="Times New Roman"/>
        <family val="1"/>
      </rPr>
      <t>cung cấp dịch vụ sự nghiệp công theo</t>
    </r>
    <r>
      <rPr>
        <sz val="12"/>
        <color rgb="FFFF0000"/>
        <rFont val="Times New Roman"/>
        <family val="1"/>
      </rPr>
      <t xml:space="preserve"> giá tính đủ chi phí</t>
    </r>
    <r>
      <rPr>
        <sz val="12"/>
        <rFont val="Times New Roman"/>
        <family val="1"/>
      </rPr>
      <t xml:space="preserve"> </t>
    </r>
    <r>
      <rPr>
        <sz val="12"/>
        <color indexed="10"/>
        <rFont val="Times New Roman"/>
        <family val="1"/>
      </rPr>
      <t>(1)</t>
    </r>
  </si>
  <si>
    <r>
      <t xml:space="preserve">Nguồn ngân sách nhà nước </t>
    </r>
    <r>
      <rPr>
        <sz val="12"/>
        <color rgb="FFFF0000"/>
        <rFont val="Times New Roman"/>
        <family val="1"/>
      </rPr>
      <t>đặt hàng, giao nhiệm vụ</t>
    </r>
    <r>
      <rPr>
        <sz val="12"/>
        <rFont val="Times New Roman"/>
        <family val="1"/>
      </rPr>
      <t xml:space="preserve"> cung cấp dịch vụ sự nghiệp công theo giá </t>
    </r>
    <r>
      <rPr>
        <sz val="12"/>
        <color rgb="FFFF0000"/>
        <rFont val="Times New Roman"/>
        <family val="1"/>
      </rPr>
      <t>chưa tính đủ chi phí,</t>
    </r>
    <r>
      <rPr>
        <sz val="12"/>
        <rFont val="Times New Roman"/>
        <family val="1"/>
      </rPr>
      <t xml:space="preserve"> trong đó:</t>
    </r>
  </si>
  <si>
    <r>
      <t>Ngân sách nhà nước</t>
    </r>
    <r>
      <rPr>
        <sz val="12"/>
        <color rgb="FFFF0000"/>
        <rFont val="Times New Roman"/>
        <family val="1"/>
      </rPr>
      <t xml:space="preserve"> cấp chi thường xuyên</t>
    </r>
    <r>
      <rPr>
        <sz val="12"/>
        <rFont val="Times New Roman"/>
        <family val="1"/>
      </rPr>
      <t xml:space="preserve"> trên cơ sở số lượng người làm việc và định mức phân bổ dự toán được cấp có thẩm quyền phê duyệt </t>
    </r>
    <r>
      <rPr>
        <sz val="12"/>
        <color indexed="10"/>
        <rFont val="Times New Roman"/>
        <family val="1"/>
      </rPr>
      <t>(</t>
    </r>
    <r>
      <rPr>
        <sz val="12"/>
        <color rgb="FFFF0000"/>
        <rFont val="Times New Roman"/>
        <family val="1"/>
      </rPr>
      <t>đối với đơn vị do Nhà nước bảo đảm chi thường xuyê</t>
    </r>
    <r>
      <rPr>
        <sz val="12"/>
        <color indexed="10"/>
        <rFont val="Times New Roman"/>
        <family val="1"/>
      </rPr>
      <t>n)</t>
    </r>
  </si>
  <si>
    <r>
      <rPr>
        <sz val="12"/>
        <color rgb="FFFF0000"/>
        <rFont val="Times New Roman"/>
        <family val="1"/>
      </rPr>
      <t xml:space="preserve">Nguồn thu phí </t>
    </r>
    <r>
      <rPr>
        <sz val="12"/>
        <rFont val="Times New Roman"/>
        <family val="1"/>
      </rPr>
      <t>được để lại chi thường xuyên theo quy định</t>
    </r>
  </si>
  <si>
    <r>
      <t xml:space="preserve">Ngân sách nhà nước </t>
    </r>
    <r>
      <rPr>
        <sz val="12"/>
        <color rgb="FFFF0000"/>
        <rFont val="Times New Roman"/>
        <family val="1"/>
      </rPr>
      <t>hỗ trợ một phần chi thường xuyên</t>
    </r>
    <r>
      <rPr>
        <sz val="12"/>
        <rFont val="Times New Roman"/>
        <family val="1"/>
      </rPr>
      <t xml:space="preserve"> </t>
    </r>
    <r>
      <rPr>
        <sz val="12"/>
        <color rgb="FFFF0000"/>
        <rFont val="Times New Roman"/>
        <family val="1"/>
      </rPr>
      <t>do nguồn thu phí được để lại chi theo quy định không đủ</t>
    </r>
    <r>
      <rPr>
        <sz val="12"/>
        <rFont val="Times New Roman"/>
        <family val="1"/>
      </rPr>
      <t> chi thường xuyên</t>
    </r>
    <r>
      <rPr>
        <sz val="12"/>
        <color indexed="10"/>
        <rFont val="Times New Roman"/>
        <family val="1"/>
      </rPr>
      <t xml:space="preserve"> (đối với đơn vị tự bảo đảm một phần chi thường xuyên từ nguồn thu phí, không có nguồn thu hoạt động dịch vụ sự nghiệp công, dịch vụ khác)</t>
    </r>
  </si>
  <si>
    <r>
      <t>Nguồn thu từ hoạt động khác</t>
    </r>
    <r>
      <rPr>
        <sz val="12"/>
        <color indexed="10"/>
        <rFont val="Times New Roman"/>
        <family val="1"/>
      </rPr>
      <t xml:space="preserve"> (nếu có)</t>
    </r>
  </si>
  <si>
    <r>
      <t>Nguồn ngân sách nhà nước</t>
    </r>
    <r>
      <rPr>
        <sz val="12"/>
        <color rgb="FFFF0000"/>
        <rFont val="Times New Roman"/>
        <family val="1"/>
      </rPr>
      <t xml:space="preserve"> giao nhiệm vụ cung cấp dịch vụ sự nghiệp công</t>
    </r>
    <r>
      <rPr>
        <sz val="12"/>
        <rFont val="Times New Roman"/>
        <family val="1"/>
      </rPr>
      <t>, trong trường hợp</t>
    </r>
    <r>
      <rPr>
        <sz val="12"/>
        <color rgb="FFFF0000"/>
        <rFont val="Times New Roman"/>
        <family val="1"/>
      </rPr>
      <t xml:space="preserve"> chưa có định mức KT-KT và chưa có giá</t>
    </r>
    <r>
      <rPr>
        <sz val="12"/>
        <rFont val="Times New Roman"/>
        <family val="1"/>
      </rPr>
      <t xml:space="preserve"> do cơ quan có thẩm quyền ban hành </t>
    </r>
    <r>
      <rPr>
        <sz val="12"/>
        <color indexed="10"/>
        <rFont val="Times New Roman"/>
        <family val="1"/>
      </rPr>
      <t>(nếu có)</t>
    </r>
  </si>
  <si>
    <r>
      <t xml:space="preserve">Chi hoạt động </t>
    </r>
    <r>
      <rPr>
        <sz val="12"/>
        <color rgb="FFFF0000"/>
        <rFont val="Times New Roman"/>
        <family val="1"/>
      </rPr>
      <t>dịch vụ sự nghiệp công, dịch vụ khác</t>
    </r>
  </si>
  <si>
    <r>
      <t xml:space="preserve">Chi từ nguồn ngân sách nhà nước </t>
    </r>
    <r>
      <rPr>
        <sz val="12"/>
        <color rgb="FFFF0000"/>
        <rFont val="Times New Roman"/>
        <family val="1"/>
      </rPr>
      <t>đặt hàng, giao nhiệm vụ</t>
    </r>
    <r>
      <rPr>
        <sz val="12"/>
        <rFont val="Times New Roman"/>
        <family val="1"/>
      </rPr>
      <t xml:space="preserve"> cung cấp dịch vụ sự nghiệp công theo </t>
    </r>
    <r>
      <rPr>
        <sz val="12"/>
        <color rgb="FFFF0000"/>
        <rFont val="Times New Roman"/>
        <family val="1"/>
      </rPr>
      <t>giá tính đủ chi phí</t>
    </r>
  </si>
  <si>
    <r>
      <t xml:space="preserve">Chi từ nguồn ngân sách nhà nước </t>
    </r>
    <r>
      <rPr>
        <sz val="12"/>
        <color rgb="FFFF0000"/>
        <rFont val="Times New Roman"/>
        <family val="1"/>
      </rPr>
      <t>đặt hàng, giao nhiệm vụ</t>
    </r>
    <r>
      <rPr>
        <sz val="12"/>
        <rFont val="Times New Roman"/>
        <family val="1"/>
      </rPr>
      <t xml:space="preserve"> cung cấp dịch vụ sự nghiệp công theo </t>
    </r>
    <r>
      <rPr>
        <sz val="12"/>
        <color rgb="FFFF0000"/>
        <rFont val="Times New Roman"/>
        <family val="1"/>
      </rPr>
      <t>giá chưa tính đủ chi phí</t>
    </r>
  </si>
  <si>
    <r>
      <t xml:space="preserve">Chi thường xuyên ngân sách cấp trên cơ sở số lượng người làm việc và định mức phân bổ dự toán được cấp có thẩm quyền phê duyệt  </t>
    </r>
    <r>
      <rPr>
        <sz val="12"/>
        <color indexed="10"/>
        <rFont val="Times New Roman"/>
        <family val="1"/>
      </rPr>
      <t>(đối với đơn vị do Nhà nước bảo đảm chi thường xuyên)</t>
    </r>
  </si>
  <si>
    <r>
      <t xml:space="preserve">Chi từ </t>
    </r>
    <r>
      <rPr>
        <sz val="12"/>
        <color rgb="FFFF0000"/>
        <rFont val="Times New Roman"/>
        <family val="1"/>
      </rPr>
      <t xml:space="preserve">nguồn thu phí </t>
    </r>
    <r>
      <rPr>
        <sz val="12"/>
        <rFont val="Times New Roman"/>
        <family val="1"/>
      </rPr>
      <t>được để lại chi thường xuyên theo quy định</t>
    </r>
  </si>
  <si>
    <r>
      <t>Chi từ ngân sách nhà nước hỗ trợ một phần chi thường xuyên do nguồn thu phí được để lại chi theo quy định không đủ chi thường xuyên</t>
    </r>
    <r>
      <rPr>
        <sz val="12"/>
        <color indexed="10"/>
        <rFont val="Times New Roman"/>
        <family val="1"/>
      </rPr>
      <t xml:space="preserve"> (đối với đơn vị tự bảo đảm một phần chi thường xuyên từ nguồn thu phí, không có nguồn thu hoạt động dịch vụ sự nghiệp công, dịch vụ khác)</t>
    </r>
  </si>
  <si>
    <r>
      <t xml:space="preserve">Chi hoạt động khác </t>
    </r>
    <r>
      <rPr>
        <sz val="12"/>
        <color indexed="10"/>
        <rFont val="Times New Roman"/>
        <family val="1"/>
      </rPr>
      <t>(nếu có)</t>
    </r>
  </si>
  <si>
    <r>
      <t xml:space="preserve">Chi từ nguồn ngân sách nhà nước </t>
    </r>
    <r>
      <rPr>
        <sz val="12"/>
        <color rgb="FFFF0000"/>
        <rFont val="Times New Roman"/>
        <family val="1"/>
      </rPr>
      <t>giao nhiệm vụ cung cấp dịch vụ sự nghiệp công</t>
    </r>
    <r>
      <rPr>
        <sz val="12"/>
        <rFont val="Times New Roman"/>
        <family val="1"/>
      </rPr>
      <t xml:space="preserve">, trong trường hợp </t>
    </r>
    <r>
      <rPr>
        <sz val="12"/>
        <color rgb="FFFF0000"/>
        <rFont val="Times New Roman"/>
        <family val="1"/>
      </rPr>
      <t>chưa có định mức KT-KT và chưa có giá</t>
    </r>
    <r>
      <rPr>
        <sz val="12"/>
        <rFont val="Times New Roman"/>
        <family val="1"/>
      </rPr>
      <t xml:space="preserve"> do cơ quan có thẩm quyền ban hành </t>
    </r>
    <r>
      <rPr>
        <sz val="12"/>
        <color indexed="10"/>
        <rFont val="Times New Roman"/>
        <family val="1"/>
      </rPr>
      <t>(nếu có)</t>
    </r>
  </si>
  <si>
    <t>Trích Quỹ Phát triển hoạt động sự nghiệp</t>
  </si>
  <si>
    <t>Trích Quỹ khen thưởng, Quỹ phúc lợi</t>
  </si>
  <si>
    <t>Trích Quỹ bổ sung thu nhập</t>
  </si>
  <si>
    <t>Trích Quỹ khác (nếu có)</t>
  </si>
  <si>
    <r>
      <t>Nguồn ngân sách nhà nước cấp cho các nhiệm vụ không thường xuyên</t>
    </r>
    <r>
      <rPr>
        <sz val="12"/>
        <color indexed="60"/>
        <rFont val="Times New Roman"/>
        <family val="1"/>
      </rPr>
      <t xml:space="preserve"> (chi tiết từng loại kinh phí)</t>
    </r>
  </si>
  <si>
    <r>
      <rPr>
        <sz val="12"/>
        <color rgb="FFFF0000"/>
        <rFont val="Times New Roman"/>
        <family val="1"/>
      </rPr>
      <t>Nguồn thu phí</t>
    </r>
    <r>
      <rPr>
        <sz val="12"/>
        <rFont val="Times New Roman"/>
        <family val="1"/>
      </rPr>
      <t xml:space="preserve"> được để lại chi nhiệm vụ không thường xuyên</t>
    </r>
  </si>
  <si>
    <t>Nguồn vốn vay, viện trợ, tài trợ theo quy định của pháp luật</t>
  </si>
  <si>
    <t>Nguồn khác</t>
  </si>
  <si>
    <r>
      <t>Chi từ nguồn ngân sách nhà nước cấp cho các nhiệm vụ không thường xuyên</t>
    </r>
    <r>
      <rPr>
        <sz val="12"/>
        <color indexed="60"/>
        <rFont val="Times New Roman"/>
        <family val="1"/>
      </rPr>
      <t xml:space="preserve"> (chi tiết từng loại kinh phí)</t>
    </r>
  </si>
  <si>
    <t>Chi từ nguồn thu phí được để lại chi nhiệm vụ không thường xuyên</t>
  </si>
  <si>
    <t>Chi từ nguồn vốn vay, viện trợ, tài trợ theo quy định của pháp luật</t>
  </si>
  <si>
    <t>Chi từ nguồn khác</t>
  </si>
  <si>
    <t>Nguồn thu từ cung cấp dịch vụ sự nghiệp công theo giá chưa tính đủ chi phí</t>
  </si>
  <si>
    <t>Ngân sách nhà nước hỗ trợ phần chi phí chưa kết cấu trong giá dịch vụ sự nghiệp công</t>
  </si>
  <si>
    <t>Số vốn vay</t>
  </si>
  <si>
    <t>Số đã trả nợ</t>
  </si>
  <si>
    <t>Số vốn huy động</t>
  </si>
  <si>
    <t>Số đã trả</t>
  </si>
  <si>
    <t>a</t>
  </si>
  <si>
    <t>b</t>
  </si>
  <si>
    <t>c1</t>
  </si>
  <si>
    <t>c2</t>
  </si>
  <si>
    <t>d</t>
  </si>
  <si>
    <t>đ</t>
  </si>
  <si>
    <t>e</t>
  </si>
  <si>
    <t>g</t>
  </si>
  <si>
    <t>h</t>
  </si>
  <si>
    <t>c</t>
  </si>
  <si>
    <t>KIỂM TRA 141</t>
  </si>
  <si>
    <t>CL Thu-Chi TX 141</t>
  </si>
  <si>
    <t>KT Quỹ tiền lương, Hệ số lương Bình quân Cao/thấp nhất 141</t>
  </si>
  <si>
    <t>KT Quỹ KTPL 141</t>
  </si>
  <si>
    <t>KT Qũy PTSN 141</t>
  </si>
  <si>
    <t>KT Qũy Bổ sung TN 141</t>
  </si>
  <si>
    <t>Sự nghiệp khác</t>
  </si>
  <si>
    <t>6 - Giải thể</t>
  </si>
  <si>
    <t>Sự nghiệp Môi trường</t>
  </si>
  <si>
    <t>Sự nghiệp Kinh tế</t>
  </si>
  <si>
    <t>Sự nghiệp Bảo đảm xã hội</t>
  </si>
  <si>
    <t>2020-C1</t>
  </si>
  <si>
    <t>2020-C2</t>
  </si>
  <si>
    <t>2020-C3</t>
  </si>
  <si>
    <t>2020-C4</t>
  </si>
  <si>
    <t>2020-C5</t>
  </si>
  <si>
    <t>2020-C6</t>
  </si>
  <si>
    <t>2020-C7</t>
  </si>
  <si>
    <t>2020-C8</t>
  </si>
  <si>
    <t>2020-C9</t>
  </si>
  <si>
    <t>2020-C10</t>
  </si>
  <si>
    <t>2020-C11</t>
  </si>
  <si>
    <t>2020-C12</t>
  </si>
  <si>
    <t>2020-C13</t>
  </si>
  <si>
    <t>2020-C14</t>
  </si>
  <si>
    <t>2020-C15</t>
  </si>
  <si>
    <t>2020-C16</t>
  </si>
  <si>
    <t>2020-C17</t>
  </si>
  <si>
    <t>2020-C18</t>
  </si>
  <si>
    <t>2020-C19</t>
  </si>
  <si>
    <t>2020-C20</t>
  </si>
  <si>
    <t>2020-C21</t>
  </si>
  <si>
    <t>2020-C22</t>
  </si>
  <si>
    <t>2020-C23</t>
  </si>
  <si>
    <t>2020-C24</t>
  </si>
  <si>
    <t>2020-C25</t>
  </si>
  <si>
    <t>2020-C26</t>
  </si>
  <si>
    <t>2020-C27</t>
  </si>
  <si>
    <t>2020-C28</t>
  </si>
  <si>
    <t>2020-C29</t>
  </si>
  <si>
    <t>2020-C30</t>
  </si>
  <si>
    <t>2020-C31</t>
  </si>
  <si>
    <t>2020-C32</t>
  </si>
  <si>
    <t>2020-C33</t>
  </si>
  <si>
    <t>2020-C34</t>
  </si>
  <si>
    <t>2020-C35</t>
  </si>
  <si>
    <t>2020-C36</t>
  </si>
  <si>
    <t>2020-C37</t>
  </si>
  <si>
    <t>2020-C38</t>
  </si>
  <si>
    <t>2020-C39</t>
  </si>
  <si>
    <t>2020-C40</t>
  </si>
  <si>
    <t>2020-C41</t>
  </si>
  <si>
    <t>2020-C42</t>
  </si>
  <si>
    <t>2020-C43</t>
  </si>
  <si>
    <t>2020-C44</t>
  </si>
  <si>
    <t>2020-C45</t>
  </si>
  <si>
    <t>2020-C46</t>
  </si>
  <si>
    <t>2020-C47</t>
  </si>
  <si>
    <t>2020-C48</t>
  </si>
  <si>
    <t>2020-C49</t>
  </si>
  <si>
    <t>2020-C50</t>
  </si>
  <si>
    <t>2020-C51</t>
  </si>
  <si>
    <t>2020-C52</t>
  </si>
  <si>
    <t>2020-C53</t>
  </si>
  <si>
    <t>2020-C54</t>
  </si>
  <si>
    <t>2020-C55</t>
  </si>
  <si>
    <t>2020-C56</t>
  </si>
  <si>
    <t>2020-C57</t>
  </si>
  <si>
    <t>2020-C58</t>
  </si>
  <si>
    <t>2020-C59</t>
  </si>
  <si>
    <t>2020-C60</t>
  </si>
  <si>
    <t>2020-C61</t>
  </si>
  <si>
    <t>2020-C62</t>
  </si>
  <si>
    <t>2020-C63</t>
  </si>
  <si>
    <t>2020-C64</t>
  </si>
  <si>
    <t>2020-C65</t>
  </si>
  <si>
    <t>2020-C66</t>
  </si>
  <si>
    <t>2020-C67</t>
  </si>
  <si>
    <t>2020-C68</t>
  </si>
  <si>
    <t>2020-C69</t>
  </si>
  <si>
    <t>2020-C70</t>
  </si>
  <si>
    <t>2020-C71</t>
  </si>
  <si>
    <t>2020-C72</t>
  </si>
  <si>
    <t>2020-C73</t>
  </si>
  <si>
    <t>2020-C74</t>
  </si>
  <si>
    <t>2020-C75</t>
  </si>
  <si>
    <t>2020-C76</t>
  </si>
  <si>
    <t>2020-C77</t>
  </si>
  <si>
    <t>2020-C78</t>
  </si>
  <si>
    <t>2020-C79</t>
  </si>
  <si>
    <t>2020-C792</t>
  </si>
  <si>
    <t>2020-C793</t>
  </si>
  <si>
    <t>2020-C794</t>
  </si>
  <si>
    <t>2020-C795</t>
  </si>
  <si>
    <t>2020-C80</t>
  </si>
  <si>
    <t>2020-C81</t>
  </si>
  <si>
    <t>2020-CL Thu-Chi TX 54</t>
  </si>
  <si>
    <t>KT Qũy 2020-Bổ sung TN 54</t>
  </si>
  <si>
    <t>2020-B1</t>
  </si>
  <si>
    <t>2020-B2</t>
  </si>
  <si>
    <t>2020-B3</t>
  </si>
  <si>
    <t>2020-B4</t>
  </si>
  <si>
    <t>2020-B5</t>
  </si>
  <si>
    <t>2020-B6</t>
  </si>
  <si>
    <t>2020-B7</t>
  </si>
  <si>
    <t>2020-B8</t>
  </si>
  <si>
    <t>2020-B9</t>
  </si>
  <si>
    <t>2020-B10</t>
  </si>
  <si>
    <t>2020-B11</t>
  </si>
  <si>
    <t>2020-B12</t>
  </si>
  <si>
    <t>2020-B13</t>
  </si>
  <si>
    <t>2020-B14</t>
  </si>
  <si>
    <t>2020-B15</t>
  </si>
  <si>
    <t>2020-B16</t>
  </si>
  <si>
    <t>2020-B17</t>
  </si>
  <si>
    <t>2020-B18</t>
  </si>
  <si>
    <t>2020-B19</t>
  </si>
  <si>
    <t>2020-B20</t>
  </si>
  <si>
    <t>2020-B21</t>
  </si>
  <si>
    <t>2020-B22</t>
  </si>
  <si>
    <t>2020-B23</t>
  </si>
  <si>
    <t>2020-B24</t>
  </si>
  <si>
    <t>2020-B25</t>
  </si>
  <si>
    <t>2020-B26</t>
  </si>
  <si>
    <t>2020-B27</t>
  </si>
  <si>
    <t>2020-B28</t>
  </si>
  <si>
    <t>2020-B29</t>
  </si>
  <si>
    <t>2020-B30</t>
  </si>
  <si>
    <t>2020-B31</t>
  </si>
  <si>
    <t>2020-B32</t>
  </si>
  <si>
    <t>2020-B33</t>
  </si>
  <si>
    <t>2020-B34</t>
  </si>
  <si>
    <t>2020-B35</t>
  </si>
  <si>
    <t>2020-B36</t>
  </si>
  <si>
    <t>2020-B37</t>
  </si>
  <si>
    <t>2020-B38</t>
  </si>
  <si>
    <t>2020-B39</t>
  </si>
  <si>
    <t>2020-B40</t>
  </si>
  <si>
    <t>2020-B41</t>
  </si>
  <si>
    <t>2020-B42</t>
  </si>
  <si>
    <t>2020-B43</t>
  </si>
  <si>
    <t>2020-B44</t>
  </si>
  <si>
    <t>2020-B45</t>
  </si>
  <si>
    <t>2020-B46</t>
  </si>
  <si>
    <t>2020-B47</t>
  </si>
  <si>
    <t>2020-B48</t>
  </si>
  <si>
    <t>2020-B49</t>
  </si>
  <si>
    <t>2020-B50</t>
  </si>
  <si>
    <t>2020-B51</t>
  </si>
  <si>
    <t>2020-B52</t>
  </si>
  <si>
    <t>2020-B53</t>
  </si>
  <si>
    <t>2020-B54</t>
  </si>
  <si>
    <t>2020-B55</t>
  </si>
  <si>
    <t>2020-B56</t>
  </si>
  <si>
    <t>2020-B57</t>
  </si>
  <si>
    <t>2020-B58</t>
  </si>
  <si>
    <t>2020-B59</t>
  </si>
  <si>
    <t>2020-B60</t>
  </si>
  <si>
    <t>2020-B61</t>
  </si>
  <si>
    <t>2020-B62</t>
  </si>
  <si>
    <t>2020-B63</t>
  </si>
  <si>
    <t>2020-B64</t>
  </si>
  <si>
    <t>2020-B65</t>
  </si>
  <si>
    <t>2020-B66</t>
  </si>
  <si>
    <t>2020-B67</t>
  </si>
  <si>
    <t>2020-B68</t>
  </si>
  <si>
    <t>2020-B69</t>
  </si>
  <si>
    <t>2020-B692</t>
  </si>
  <si>
    <t>2020-B693</t>
  </si>
  <si>
    <t>2020-B694</t>
  </si>
  <si>
    <t>2020-B695</t>
  </si>
  <si>
    <t>2020-B70</t>
  </si>
  <si>
    <t>2020-B71</t>
  </si>
  <si>
    <t>2020-B72</t>
  </si>
  <si>
    <t>2020-B73</t>
  </si>
  <si>
    <t>2020-B74</t>
  </si>
  <si>
    <t>2020-B75</t>
  </si>
  <si>
    <t>2020-B76</t>
  </si>
  <si>
    <t>2020-B77</t>
  </si>
  <si>
    <t>2020-B78</t>
  </si>
  <si>
    <t>2020-B79</t>
  </si>
  <si>
    <t>2020-B80</t>
  </si>
  <si>
    <t>2020-B81</t>
  </si>
  <si>
    <t>2020-B82</t>
  </si>
  <si>
    <t>2020-B83</t>
  </si>
  <si>
    <t>2020-B84</t>
  </si>
  <si>
    <t>2020-B85</t>
  </si>
  <si>
    <t>2020-B86</t>
  </si>
  <si>
    <t>2020-B87</t>
  </si>
  <si>
    <t>2020-B88</t>
  </si>
  <si>
    <t>2020-B89</t>
  </si>
  <si>
    <t>2020-B90</t>
  </si>
  <si>
    <t>2020-B91</t>
  </si>
  <si>
    <t>Trường đại học</t>
  </si>
  <si>
    <t>Trường cao đẳng</t>
  </si>
  <si>
    <t>Bệnh viện</t>
  </si>
  <si>
    <t>Văn hóa</t>
  </si>
  <si>
    <t>Thông tin</t>
  </si>
  <si>
    <t>Trường trung học phổ thông</t>
  </si>
  <si>
    <t>Trường trung cấp</t>
  </si>
  <si>
    <t>Trung tâm</t>
  </si>
  <si>
    <t>Thể thao</t>
  </si>
  <si>
    <t>Phát thanh, truyền hình, thông tấn</t>
  </si>
  <si>
    <t>Trường trung học cơ sở</t>
  </si>
  <si>
    <t>Khác</t>
  </si>
  <si>
    <t>Du lịch</t>
  </si>
  <si>
    <t>Trường tiểu học</t>
  </si>
  <si>
    <t>Trường mầm non</t>
  </si>
  <si>
    <t>Các đơn vị sự nghiệp giáo dục và đào tạo khác</t>
  </si>
  <si>
    <t>5 - Không giao tự chủ 2020</t>
  </si>
  <si>
    <t>2020-V3</t>
  </si>
  <si>
    <t>2020-V4</t>
  </si>
  <si>
    <t>2020-V5</t>
  </si>
  <si>
    <t>2020-V5p</t>
  </si>
  <si>
    <t>TỔNG HỢP KẾT QUẢ THỰC HIỆN NGHỊ ĐỊNH SỐ 43/2006/NĐ-CP CỦA CÁC ĐƠN VỊ SỰ NGHIỆP CÔNG LẬP NĂM 2020</t>
  </si>
  <si>
    <t>Sở Giáo dục và Đào tạo</t>
  </si>
  <si>
    <t>2020-V112</t>
  </si>
  <si>
    <t>Mã QHNS</t>
  </si>
  <si>
    <t>070</t>
  </si>
  <si>
    <t>074</t>
  </si>
  <si>
    <t>Trường THPT…..</t>
  </si>
  <si>
    <t>A</t>
  </si>
  <si>
    <t>B</t>
  </si>
  <si>
    <t>C</t>
  </si>
  <si>
    <t>D</t>
  </si>
  <si>
    <t>E</t>
  </si>
  <si>
    <t>F</t>
  </si>
  <si>
    <t>1</t>
  </si>
  <si>
    <t>2</t>
  </si>
  <si>
    <t>4</t>
  </si>
  <si>
    <t>5</t>
  </si>
  <si>
    <t>6</t>
  </si>
  <si>
    <t>7</t>
  </si>
  <si>
    <t>9</t>
  </si>
  <si>
    <t>15</t>
  </si>
  <si>
    <t>16</t>
  </si>
  <si>
    <t>17</t>
  </si>
  <si>
    <t>18</t>
  </si>
  <si>
    <t>19</t>
  </si>
  <si>
    <t>20</t>
  </si>
  <si>
    <t>21</t>
  </si>
  <si>
    <t>23</t>
  </si>
  <si>
    <t>27</t>
  </si>
  <si>
    <t>28</t>
  </si>
  <si>
    <t>29</t>
  </si>
  <si>
    <t>30</t>
  </si>
  <si>
    <t>31</t>
  </si>
  <si>
    <t>32</t>
  </si>
  <si>
    <t>33</t>
  </si>
  <si>
    <t>34</t>
  </si>
  <si>
    <t>35</t>
  </si>
  <si>
    <t>38</t>
  </si>
  <si>
    <t>39</t>
  </si>
  <si>
    <t>40</t>
  </si>
  <si>
    <t>41</t>
  </si>
  <si>
    <t>42</t>
  </si>
  <si>
    <t>43</t>
  </si>
  <si>
    <t>44</t>
  </si>
  <si>
    <t>45</t>
  </si>
  <si>
    <t>46</t>
  </si>
  <si>
    <t>47</t>
  </si>
  <si>
    <t>3=5+6</t>
  </si>
  <si>
    <t>8=9+12</t>
  </si>
  <si>
    <t>10=13+16+19</t>
  </si>
  <si>
    <t>11=14+17+20</t>
  </si>
  <si>
    <t>12=15+18+21</t>
  </si>
  <si>
    <t>22=23+26</t>
  </si>
  <si>
    <t>24=27+30+33</t>
  </si>
  <si>
    <t>25=28+31+34</t>
  </si>
  <si>
    <t>26=29+32+35</t>
  </si>
  <si>
    <t>36=9+12-23-26</t>
  </si>
  <si>
    <t>37=12-10</t>
  </si>
  <si>
    <t>G</t>
  </si>
  <si>
    <t>H</t>
  </si>
  <si>
    <t>I</t>
  </si>
  <si>
    <t>J</t>
  </si>
  <si>
    <t>1=3+4</t>
  </si>
  <si>
    <t>6=7+8</t>
  </si>
  <si>
    <t>Nội dung thu nhập khác của đơn vị, gồm:</t>
  </si>
  <si>
    <t>- Chênh lệch lãi do đánh giá lại tài sản cố định đưa đi góp vốn liên doanh, liên kết, đầu tư dài hạn khác;</t>
  </si>
  <si>
    <t>- Thu tiền phạt do khách hàng vi phạm hợp đồng;</t>
  </si>
  <si>
    <t>- Thu các khoản nợ khó đòi đã xử lý xóa sổ;</t>
  </si>
  <si>
    <t>- Các khoản thuế được NSNN hoàn lại;</t>
  </si>
  <si>
    <t>- Các khoản nợ phải trả không xác định được chủ;</t>
  </si>
  <si>
    <t>- Các khoản tiền do bên thứ ba bồi thường cho đơn vị (như tiền bảo hiểm, tiền đền bù...);</t>
  </si>
  <si>
    <t>- Các khoản thu nhập khác ngoài các khoản nêu trên.</t>
  </si>
  <si>
    <t>Chi phí khác của đơn vị, gồm:</t>
  </si>
  <si>
    <t>- Chênh lệch lỗ do đánh giá lại TSCĐ đưa đi góp vốn liên doanh, liên kết, đầu tư dài hạn khác;</t>
  </si>
  <si>
    <t>- Tiền phạt do vi phạm hợp đồng kinh tế;</t>
  </si>
  <si>
    <t>- Các khoản chi phí khác.</t>
  </si>
  <si>
    <t xml:space="preserve">- Thu nhập từ nhượng bán, thanh lý TSCĐ, gồm: tiền thu bán hồ sơ thầu thanh lý, nhượng bán TSCĐ; thu thanh lý, 
</t>
  </si>
  <si>
    <t>nhượng bán TSCĐ (đối với các đơn vị theo cơ chế tài chính được phép để lại phần chênh lệch thu lớn chi của hoạt động thanh lý, nhượng bán TSCĐ);</t>
  </si>
  <si>
    <t>Loại 2</t>
  </si>
  <si>
    <t>Trường THPT A</t>
  </si>
  <si>
    <t>123456</t>
  </si>
  <si>
    <t xml:space="preserve">- Chi phí thanh lý, nhượng bán TSCĐ và giá trị còn lại của TSCĐ khi thanh lý, </t>
  </si>
  <si>
    <t>GIẢI THÍCH:</t>
  </si>
  <si>
    <t>Cột 49: phải bằng cột 36</t>
  </si>
  <si>
    <t xml:space="preserve">Cột 48,50: Nếu kết quả trả về: </t>
  </si>
  <si>
    <r>
      <rPr>
        <sz val="11"/>
        <color rgb="FFFF0000"/>
        <rFont val="Calibri"/>
        <family val="2"/>
        <scheme val="minor"/>
      </rPr>
      <t>TRUE</t>
    </r>
    <r>
      <rPr>
        <sz val="11"/>
        <color theme="1"/>
        <rFont val="Calibri"/>
        <family val="2"/>
        <scheme val="minor"/>
      </rPr>
      <t xml:space="preserve"> là đúng, </t>
    </r>
  </si>
  <si>
    <t>hay nói cách khác: cột 36 phải bằng tổng các cột 40, 41,42,43 cộng lại</t>
  </si>
  <si>
    <t>Hướng dẫn:</t>
  </si>
  <si>
    <t xml:space="preserve">1. Các anh chị di chuột vào các ô nội dung dòng số 11 (có biểu tượng màu đỏ góc phải) để đọc hướng dẫn </t>
  </si>
  <si>
    <t>2. Số liệu báo cáo phải khớp với số liệu trong Báo cáo quyết toán và Báo cáo tài chính</t>
  </si>
  <si>
    <t>Trường THPT ABC</t>
  </si>
  <si>
    <r>
      <t>3. Chỉ được nhập dữ liệu vào ô trống,</t>
    </r>
    <r>
      <rPr>
        <u/>
        <sz val="11"/>
        <color rgb="FFFF0000"/>
        <rFont val="Calibri"/>
        <family val="2"/>
        <scheme val="minor"/>
      </rPr>
      <t xml:space="preserve"> </t>
    </r>
    <r>
      <rPr>
        <b/>
        <u/>
        <sz val="11"/>
        <color rgb="FFFF0000"/>
        <rFont val="Calibri"/>
        <family val="2"/>
        <scheme val="minor"/>
      </rPr>
      <t>Không thay đổi định dạng và các công thức có sẵn</t>
    </r>
    <r>
      <rPr>
        <sz val="11"/>
        <color theme="1"/>
        <rFont val="Calibri"/>
        <family val="2"/>
        <scheme val="minor"/>
      </rPr>
      <t xml:space="preserve"> trong bảng tính</t>
    </r>
  </si>
  <si>
    <t xml:space="preserve">Cột 19,20: Nếu kết quả trả về: </t>
  </si>
  <si>
    <t>Cột 9 PL02 phải bằng Cột 36 PL01</t>
  </si>
  <si>
    <t>Cột 10 PL02 phải bằng Cột 37 PL01</t>
  </si>
  <si>
    <t>BÁO CÁO TÌNH HÌNH VÀ KẾT QUẢ THỰC HIỆN NGHỊ ĐỊNH SỐ 43/2006/NĐ-CP CỦA CÁC ĐƠN VỊ SỰ NGHIỆP CÔNG LẬP NĂM 2020</t>
  </si>
  <si>
    <t>NGƯỜI LẬP BIỂU</t>
  </si>
  <si>
    <t>(Ký, ghi rõ họ tên, số điện thoại)</t>
  </si>
  <si>
    <t>TP.Hồ Chí Minh, ngày………..tháng………..năm 2021</t>
  </si>
  <si>
    <t>THỦ TRƯỞNG ĐƠN VỊ</t>
  </si>
  <si>
    <t>(Ký, ghi rõ họ tên, đóng dấu)</t>
  </si>
  <si>
    <t>Tên đơn vị</t>
  </si>
  <si>
    <t>SỞ GIÁO DỤC VÀ ĐÀO TẠO</t>
  </si>
  <si>
    <t>PHỤ LỤC 01</t>
  </si>
  <si>
    <t>PHỤ LỤC 02</t>
  </si>
  <si>
    <r>
      <rPr>
        <sz val="11"/>
        <color rgb="FFFF0000"/>
        <rFont val="Calibri"/>
        <family val="2"/>
        <scheme val="minor"/>
      </rPr>
      <t>FALSE</t>
    </r>
    <r>
      <rPr>
        <sz val="11"/>
        <color theme="1"/>
        <rFont val="Calibri"/>
        <family val="2"/>
        <scheme val="minor"/>
      </rPr>
      <t xml:space="preserve"> là sai (do tổng số tiết kiệm cuối năm và số phân phối (chi TNTT+trích quỹ) không bằng nhau),</t>
    </r>
  </si>
  <si>
    <r>
      <rPr>
        <sz val="11"/>
        <color rgb="FFFF0000"/>
        <rFont val="Calibri"/>
        <family val="2"/>
        <scheme val="minor"/>
      </rPr>
      <t>FALSE</t>
    </r>
    <r>
      <rPr>
        <sz val="11"/>
        <color theme="1"/>
        <rFont val="Calibri"/>
        <family val="2"/>
        <scheme val="minor"/>
      </rPr>
      <t xml:space="preserve"> là sai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</si>
</sst>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0.00_);_(* \(#,##0.00\);_(* &quot;-&quot;??_);_(@_)"/>
    <numFmt numFmtId="164" formatCode="0##"/>
    <numFmt numFmtId="165" formatCode="mm\/yyyy"/>
    <numFmt numFmtId="166" formatCode="#,##0.00;[Red]#,##0.00"/>
    <numFmt numFmtId="167" formatCode="_(* #,##0_);[Red]_(* \(#,##0\);_(* &quot;-&quot;??_);_(@_)"/>
    <numFmt numFmtId="168" formatCode="_(* #,##0.00_);[Red]_(* \(#,##0.00\);_(* &quot;-&quot;??_);_(@_)"/>
    <numFmt numFmtId="169" formatCode="_(* #,##0.000000_);[Red]_(* \(#,##0.000000\);_(* &quot;-&quot;??_);_(@_)"/>
    <numFmt numFmtId="170" formatCode="_(* #,##0.0000000000000000_);_(* \(#,##0.0000000000000000\);_(* &quot;-&quot;??_);_(@_)"/>
    <numFmt numFmtId="171" formatCode="_(* #,##0.00000000000000000_);_(* \(#,##0.00000000000000000\);_(* &quot;-&quot;??_);_(@_)"/>
    <numFmt numFmtId="172" formatCode="0.000000000000000000"/>
    <numFmt numFmtId="173" formatCode="0.00000000000000000000"/>
    <numFmt numFmtId="174" formatCode="_(* #,##0.0000000000000000000000000000000000000000_);_(* \(#,##0.0000000000000000000000000000000000000000\);_(* &quot;-&quot;??_);_(@_)"/>
  </numFmts>
  <fonts count="61" x14ac:knownFonts="1">
    <font>
      <sz val="11"/>
      <color theme="1"/>
      <name val="Calibri"/>
      <family val="2"/>
      <scheme val="minor"/>
    </font>
    <font>
      <sz val="12"/>
      <color theme="1"/>
      <name val="Times New Roman"/>
      <family val="1"/>
    </font>
    <font>
      <b/>
      <sz val="12"/>
      <color theme="1"/>
      <name val="Times New Roman"/>
      <family val="1"/>
    </font>
    <font>
      <sz val="12"/>
      <name val="Times New Roman"/>
      <family val="1"/>
    </font>
    <font>
      <b/>
      <sz val="9"/>
      <color indexed="81"/>
      <name val="Tahoma"/>
      <family val="2"/>
    </font>
    <font>
      <sz val="11"/>
      <color theme="1"/>
      <name val="Times New Roman"/>
      <family val="1"/>
    </font>
    <font>
      <b/>
      <sz val="11"/>
      <color theme="1"/>
      <name val="Times New Roman"/>
      <family val="1"/>
    </font>
    <font>
      <sz val="11"/>
      <color rgb="FFC00000"/>
      <name val="Times New Roman"/>
      <family val="1"/>
    </font>
    <font>
      <b/>
      <sz val="11"/>
      <color rgb="FFC00000"/>
      <name val="Times New Roman"/>
      <family val="1"/>
    </font>
    <font>
      <sz val="12"/>
      <name val="VNI-Times"/>
    </font>
    <font>
      <sz val="11"/>
      <color theme="1"/>
      <name val="Calibri"/>
      <family val="2"/>
      <scheme val="minor"/>
    </font>
    <font>
      <sz val="14"/>
      <name val="Times New Roman"/>
      <family val="1"/>
    </font>
    <font>
      <b/>
      <sz val="14"/>
      <name val="Times New Roman"/>
      <family val="1"/>
    </font>
    <font>
      <sz val="14"/>
      <color rgb="FFFF0000"/>
      <name val="Times New Roman"/>
      <family val="1"/>
    </font>
    <font>
      <sz val="14"/>
      <name val="Times New Roman"/>
      <family val="1"/>
    </font>
    <font>
      <sz val="14"/>
      <color rgb="FFFF0000"/>
      <name val="Times New Roman"/>
      <family val="1"/>
    </font>
    <font>
      <b/>
      <sz val="11"/>
      <name val="Times New Roman"/>
      <family val="1"/>
    </font>
    <font>
      <sz val="13"/>
      <name val="Times New Roman"/>
      <family val="1"/>
    </font>
    <font>
      <sz val="13"/>
      <color indexed="10"/>
      <name val="Times New Roman"/>
      <family val="1"/>
    </font>
    <font>
      <sz val="11"/>
      <name val="Times New Roman"/>
      <family val="1"/>
    </font>
    <font>
      <b/>
      <i/>
      <sz val="10"/>
      <name val="Times New Roman"/>
      <family val="1"/>
    </font>
    <font>
      <b/>
      <sz val="13"/>
      <name val="Times New Roman"/>
      <family val="1"/>
    </font>
    <font>
      <i/>
      <sz val="10"/>
      <name val="Times New Roman"/>
      <family val="1"/>
    </font>
    <font>
      <b/>
      <sz val="12"/>
      <color theme="0"/>
      <name val="Times New Roman"/>
      <family val="1"/>
    </font>
    <font>
      <b/>
      <sz val="12"/>
      <name val="Times New Roman"/>
      <family val="1"/>
    </font>
    <font>
      <b/>
      <sz val="12"/>
      <color rgb="FFC00000"/>
      <name val="Times New Roman"/>
      <family val="1"/>
    </font>
    <font>
      <sz val="12"/>
      <color rgb="FFC00000"/>
      <name val="Times New Roman"/>
      <family val="1"/>
    </font>
    <font>
      <sz val="12"/>
      <color indexed="60"/>
      <name val="Times New Roman"/>
      <family val="1"/>
    </font>
    <font>
      <sz val="12"/>
      <color rgb="FFFFFF00"/>
      <name val="Times New Roman"/>
      <family val="1"/>
    </font>
    <font>
      <b/>
      <sz val="12"/>
      <color rgb="FF000000"/>
      <name val="Times New Roman"/>
      <family val="1"/>
    </font>
    <font>
      <b/>
      <sz val="12"/>
      <color indexed="8"/>
      <name val="Times New Roman"/>
      <family val="1"/>
    </font>
    <font>
      <b/>
      <sz val="12"/>
      <color rgb="FFFF0000"/>
      <name val="Times New Roman"/>
      <family val="1"/>
    </font>
    <font>
      <i/>
      <sz val="12"/>
      <color rgb="FF000000"/>
      <name val="Times New Roman"/>
      <family val="1"/>
    </font>
    <font>
      <i/>
      <sz val="12"/>
      <color indexed="8"/>
      <name val="Times New Roman"/>
      <family val="1"/>
    </font>
    <font>
      <sz val="12"/>
      <color rgb="FF000000"/>
      <name val="Times New Roman"/>
      <family val="1"/>
    </font>
    <font>
      <sz val="12"/>
      <color indexed="8"/>
      <name val="Times New Roman"/>
      <family val="1"/>
    </font>
    <font>
      <b/>
      <sz val="12"/>
      <color indexed="60"/>
      <name val="Times New Roman"/>
      <family val="1"/>
    </font>
    <font>
      <sz val="12"/>
      <color rgb="FFFF0000"/>
      <name val="Times New Roman"/>
      <family val="1"/>
    </font>
    <font>
      <b/>
      <sz val="12"/>
      <color indexed="10"/>
      <name val="Times New Roman"/>
      <family val="1"/>
    </font>
    <font>
      <sz val="12"/>
      <color indexed="10"/>
      <name val="Times New Roman"/>
      <family val="1"/>
    </font>
    <font>
      <sz val="12"/>
      <name val="Times New Roman"/>
      <family val="1"/>
    </font>
    <font>
      <b/>
      <sz val="12"/>
      <name val="Times New Roman"/>
      <family val="1"/>
    </font>
    <font>
      <i/>
      <sz val="12"/>
      <name val="Times New Roman"/>
      <family val="1"/>
    </font>
    <font>
      <b/>
      <i/>
      <sz val="12"/>
      <name val="Times New Roman"/>
      <family val="1"/>
    </font>
    <font>
      <sz val="10"/>
      <name val="Times New Roman"/>
      <family val="1"/>
    </font>
    <font>
      <b/>
      <sz val="10"/>
      <color theme="0"/>
      <name val="Times New Roman"/>
      <family val="1"/>
    </font>
    <font>
      <b/>
      <sz val="10"/>
      <color rgb="FFC00000"/>
      <name val="Times New Roman"/>
      <family val="1"/>
    </font>
    <font>
      <sz val="10"/>
      <color theme="1"/>
      <name val="Times New Roman"/>
      <family val="1"/>
    </font>
    <font>
      <sz val="10"/>
      <color theme="1"/>
      <name val="VNI-Times"/>
    </font>
    <font>
      <sz val="11"/>
      <color rgb="FFFF0000"/>
      <name val="Calibri"/>
      <family val="2"/>
      <scheme val="minor"/>
    </font>
    <font>
      <sz val="11"/>
      <name val="Calibri"/>
      <family val="2"/>
      <scheme val="minor"/>
    </font>
    <font>
      <b/>
      <sz val="11"/>
      <name val="Calibri"/>
      <family val="2"/>
      <scheme val="minor"/>
    </font>
    <font>
      <sz val="9"/>
      <color indexed="81"/>
      <name val="Tahoma"/>
      <family val="2"/>
    </font>
    <font>
      <sz val="10"/>
      <color rgb="FF000000"/>
      <name val="Arial"/>
      <family val="2"/>
    </font>
    <font>
      <sz val="10"/>
      <color rgb="FFFF0000"/>
      <name val="Arial"/>
      <family val="2"/>
    </font>
    <font>
      <sz val="11"/>
      <color indexed="81"/>
      <name val="Times New Roman"/>
      <family val="1"/>
    </font>
    <font>
      <sz val="9"/>
      <color theme="1"/>
      <name val="Calibri"/>
      <family val="2"/>
      <scheme val="minor"/>
    </font>
    <font>
      <u/>
      <sz val="11"/>
      <color rgb="FFFF0000"/>
      <name val="Calibri"/>
      <family val="2"/>
      <scheme val="minor"/>
    </font>
    <font>
      <b/>
      <u/>
      <sz val="11"/>
      <color rgb="FFFF0000"/>
      <name val="Calibri"/>
      <family val="2"/>
      <scheme val="minor"/>
    </font>
    <font>
      <b/>
      <sz val="11"/>
      <color theme="1"/>
      <name val="Calibri"/>
      <family val="2"/>
      <scheme val="minor"/>
    </font>
    <font>
      <i/>
      <sz val="11"/>
      <color theme="1"/>
      <name val="Calibri"/>
      <family val="2"/>
      <scheme val="minor"/>
    </font>
  </fonts>
  <fills count="10">
    <fill>
      <patternFill patternType="none"/>
    </fill>
    <fill>
      <patternFill patternType="gray125"/>
    </fill>
    <fill>
      <patternFill patternType="solid">
        <fgColor theme="8"/>
        <bgColor theme="8"/>
      </patternFill>
    </fill>
    <fill>
      <patternFill patternType="solid">
        <fgColor rgb="FF92D050"/>
        <bgColor indexed="64"/>
      </patternFill>
    </fill>
    <fill>
      <patternFill patternType="solid">
        <fgColor rgb="FFFFCCFF"/>
        <bgColor indexed="64"/>
      </patternFill>
    </fill>
    <fill>
      <patternFill patternType="solid">
        <fgColor theme="7" tint="0.59999389629810485"/>
        <bgColor indexed="64"/>
      </patternFill>
    </fill>
    <fill>
      <patternFill patternType="solid">
        <fgColor rgb="FFFFFF00"/>
        <bgColor indexed="64"/>
      </patternFill>
    </fill>
    <fill>
      <patternFill patternType="solid">
        <fgColor rgb="FFFFFFFF"/>
        <bgColor indexed="64"/>
      </patternFill>
    </fill>
    <fill>
      <patternFill patternType="solid">
        <fgColor theme="8" tint="0.59999389629810485"/>
        <bgColor indexed="64"/>
      </patternFill>
    </fill>
    <fill>
      <patternFill patternType="solid">
        <fgColor theme="9" tint="0.79998168889431442"/>
        <bgColor indexed="64"/>
      </patternFill>
    </fill>
  </fills>
  <borders count="33">
    <border>
      <left/>
      <right/>
      <top/>
      <bottom/>
      <diagonal/>
    </border>
    <border>
      <left style="thin">
        <color theme="5"/>
      </left>
      <right style="thin">
        <color theme="5"/>
      </right>
      <top style="thin">
        <color theme="5"/>
      </top>
      <bottom style="thin">
        <color theme="5"/>
      </bottom>
      <diagonal/>
    </border>
    <border>
      <left/>
      <right style="thin">
        <color theme="5"/>
      </right>
      <top style="thin">
        <color theme="5"/>
      </top>
      <bottom style="thin">
        <color theme="5"/>
      </bottom>
      <diagonal/>
    </border>
    <border>
      <left/>
      <right style="thin">
        <color theme="5"/>
      </right>
      <top/>
      <bottom style="thin">
        <color theme="5"/>
      </bottom>
      <diagonal/>
    </border>
    <border>
      <left style="thin">
        <color theme="5"/>
      </left>
      <right style="thin">
        <color theme="5"/>
      </right>
      <top/>
      <bottom style="thin">
        <color theme="5"/>
      </bottom>
      <diagonal/>
    </border>
    <border>
      <left style="thin">
        <color theme="5"/>
      </left>
      <right/>
      <top/>
      <bottom style="thin">
        <color theme="5"/>
      </bottom>
      <diagonal/>
    </border>
    <border>
      <left/>
      <right style="thin">
        <color theme="5"/>
      </right>
      <top style="thin">
        <color theme="5"/>
      </top>
      <bottom/>
      <diagonal/>
    </border>
    <border>
      <left style="thin">
        <color theme="5"/>
      </left>
      <right style="thin">
        <color theme="5"/>
      </right>
      <top style="thin">
        <color theme="5"/>
      </top>
      <bottom/>
      <diagonal/>
    </border>
    <border>
      <left/>
      <right/>
      <top/>
      <bottom style="thin">
        <color theme="5"/>
      </bottom>
      <diagonal/>
    </border>
    <border>
      <left/>
      <right/>
      <top style="thin">
        <color theme="5"/>
      </top>
      <bottom/>
      <diagonal/>
    </border>
    <border>
      <left/>
      <right/>
      <top style="thin">
        <color theme="5"/>
      </top>
      <bottom style="thin">
        <color theme="5"/>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style="thin">
        <color theme="0" tint="-0.499984740745262"/>
      </top>
      <bottom/>
      <diagonal/>
    </border>
    <border>
      <left/>
      <right style="thin">
        <color theme="0" tint="-0.499984740745262"/>
      </right>
      <top/>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6"/>
      </left>
      <right style="thin">
        <color theme="6"/>
      </right>
      <top style="thin">
        <color theme="6"/>
      </top>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5"/>
      </left>
      <right style="thin">
        <color theme="5"/>
      </right>
      <top style="thin">
        <color theme="5"/>
      </top>
      <bottom style="medium">
        <color theme="5"/>
      </bottom>
      <diagonal/>
    </border>
    <border>
      <left style="thin">
        <color theme="6"/>
      </left>
      <right style="thin">
        <color theme="6"/>
      </right>
      <top/>
      <bottom/>
      <diagonal/>
    </border>
    <border>
      <left style="thin">
        <color theme="6"/>
      </left>
      <right style="thin">
        <color theme="6"/>
      </right>
      <top style="thin">
        <color theme="5"/>
      </top>
      <bottom style="medium">
        <color theme="5"/>
      </bottom>
      <diagonal/>
    </border>
  </borders>
  <cellStyleXfs count="5">
    <xf numFmtId="0" fontId="0" fillId="0" borderId="0"/>
    <xf numFmtId="0" fontId="9" fillId="0" borderId="0"/>
    <xf numFmtId="43" fontId="9" fillId="0" borderId="0" applyFont="0" applyFill="0" applyBorder="0" applyAlignment="0" applyProtection="0"/>
    <xf numFmtId="43" fontId="10" fillId="0" borderId="0" applyFont="0" applyFill="0" applyBorder="0" applyAlignment="0" applyProtection="0"/>
    <xf numFmtId="0" fontId="11" fillId="0" borderId="0"/>
  </cellStyleXfs>
  <cellXfs count="298">
    <xf numFmtId="0" fontId="0" fillId="0" borderId="0" xfId="0"/>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wrapText="1"/>
    </xf>
    <xf numFmtId="165" fontId="1" fillId="0" borderId="0" xfId="0" applyNumberFormat="1" applyFont="1" applyFill="1" applyBorder="1" applyAlignment="1">
      <alignment horizontal="center" vertical="center" wrapText="1"/>
    </xf>
    <xf numFmtId="0" fontId="1" fillId="0" borderId="0" xfId="0" applyFont="1" applyFill="1" applyBorder="1" applyAlignment="1">
      <alignment vertical="center" wrapText="1"/>
    </xf>
    <xf numFmtId="0" fontId="1" fillId="0" borderId="0" xfId="0" applyNumberFormat="1" applyFont="1" applyFill="1" applyBorder="1" applyAlignment="1">
      <alignment horizontal="center" vertical="center"/>
    </xf>
    <xf numFmtId="0" fontId="1" fillId="0" borderId="0" xfId="0" applyNumberFormat="1" applyFont="1" applyFill="1" applyBorder="1" applyAlignment="1">
      <alignment vertical="center" wrapText="1"/>
    </xf>
    <xf numFmtId="0" fontId="5" fillId="0" borderId="0" xfId="0" applyFont="1" applyAlignment="1">
      <alignment vertical="center"/>
    </xf>
    <xf numFmtId="0" fontId="5" fillId="0" borderId="0" xfId="0" applyFont="1" applyAlignment="1">
      <alignment vertical="center" wrapText="1"/>
    </xf>
    <xf numFmtId="0" fontId="5" fillId="0" borderId="0" xfId="0" applyFont="1"/>
    <xf numFmtId="164" fontId="1" fillId="0" borderId="0" xfId="0" applyNumberFormat="1" applyFont="1" applyFill="1" applyBorder="1" applyAlignment="1">
      <alignment vertical="center"/>
    </xf>
    <xf numFmtId="164" fontId="1" fillId="0" borderId="0" xfId="0" applyNumberFormat="1" applyFont="1" applyFill="1" applyBorder="1" applyAlignment="1">
      <alignment horizontal="center" vertical="center" wrapText="1"/>
    </xf>
    <xf numFmtId="165" fontId="1" fillId="0" borderId="0" xfId="0" applyNumberFormat="1" applyFont="1" applyFill="1" applyBorder="1" applyAlignment="1">
      <alignment vertical="center"/>
    </xf>
    <xf numFmtId="3" fontId="3" fillId="0" borderId="0" xfId="0" applyNumberFormat="1" applyFont="1" applyFill="1" applyBorder="1" applyAlignment="1">
      <alignment horizontal="left" vertical="center"/>
    </xf>
    <xf numFmtId="0" fontId="1" fillId="0" borderId="0" xfId="0" applyNumberFormat="1" applyFont="1" applyFill="1" applyBorder="1" applyAlignment="1">
      <alignment vertical="center"/>
    </xf>
    <xf numFmtId="0" fontId="2" fillId="0" borderId="0" xfId="0" applyFont="1" applyFill="1" applyBorder="1" applyAlignment="1">
      <alignment horizontal="center" vertical="center" wrapText="1"/>
    </xf>
    <xf numFmtId="0" fontId="5" fillId="0" borderId="0" xfId="0" applyFont="1" applyFill="1" applyAlignment="1">
      <alignment vertical="center" wrapText="1"/>
    </xf>
    <xf numFmtId="0" fontId="7" fillId="0" borderId="0" xfId="0" applyFont="1" applyAlignment="1">
      <alignment vertical="center"/>
    </xf>
    <xf numFmtId="0" fontId="7" fillId="0" borderId="0" xfId="0" applyFont="1" applyAlignment="1">
      <alignment vertical="center" wrapText="1"/>
    </xf>
    <xf numFmtId="14" fontId="8" fillId="0" borderId="0" xfId="0" applyNumberFormat="1" applyFont="1" applyAlignment="1">
      <alignment horizontal="center" vertical="center"/>
    </xf>
    <xf numFmtId="0" fontId="6" fillId="0" borderId="5"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9" xfId="0" applyFont="1" applyFill="1" applyBorder="1" applyAlignment="1">
      <alignment horizontal="center" vertical="center" wrapText="1"/>
    </xf>
    <xf numFmtId="0" fontId="5" fillId="0" borderId="6" xfId="0" applyFont="1" applyFill="1" applyBorder="1" applyAlignment="1">
      <alignment vertical="center" wrapText="1"/>
    </xf>
    <xf numFmtId="0" fontId="5" fillId="0" borderId="7" xfId="0" applyFont="1" applyFill="1" applyBorder="1" applyAlignment="1">
      <alignment horizontal="center" vertical="center" wrapText="1"/>
    </xf>
    <xf numFmtId="0" fontId="5" fillId="0" borderId="7" xfId="0" applyFont="1" applyFill="1" applyBorder="1" applyAlignment="1">
      <alignment vertical="center" wrapText="1"/>
    </xf>
    <xf numFmtId="0" fontId="5" fillId="0" borderId="0" xfId="0" applyFont="1" applyFill="1" applyBorder="1"/>
    <xf numFmtId="0" fontId="11" fillId="0" borderId="0" xfId="4" applyAlignment="1">
      <alignment vertical="center"/>
    </xf>
    <xf numFmtId="0" fontId="11" fillId="0" borderId="0" xfId="4" applyAlignment="1">
      <alignment vertical="center" wrapText="1"/>
    </xf>
    <xf numFmtId="0" fontId="12" fillId="0" borderId="0" xfId="4" applyFont="1" applyAlignment="1">
      <alignment horizontal="center" vertical="center" wrapText="1"/>
    </xf>
    <xf numFmtId="0" fontId="11" fillId="0" borderId="0" xfId="4" applyFont="1" applyAlignment="1">
      <alignment vertical="center"/>
    </xf>
    <xf numFmtId="0" fontId="13" fillId="0" borderId="0" xfId="4" applyFont="1" applyAlignment="1">
      <alignment vertical="center" wrapText="1"/>
    </xf>
    <xf numFmtId="14" fontId="11" fillId="0" borderId="0" xfId="4" applyNumberFormat="1" applyAlignment="1">
      <alignment horizontal="center" vertical="center"/>
    </xf>
    <xf numFmtId="0" fontId="11" fillId="0" borderId="0" xfId="4" applyFont="1" applyAlignment="1">
      <alignment vertical="center" wrapText="1"/>
    </xf>
    <xf numFmtId="0" fontId="11" fillId="0" borderId="0" xfId="4" applyFill="1" applyAlignment="1">
      <alignment vertical="center"/>
    </xf>
    <xf numFmtId="0" fontId="14" fillId="0" borderId="0" xfId="4" applyFont="1" applyFill="1" applyAlignment="1">
      <alignment vertical="center"/>
    </xf>
    <xf numFmtId="0" fontId="15" fillId="0" borderId="0" xfId="4" applyFont="1" applyFill="1" applyAlignment="1">
      <alignment vertical="center" wrapText="1"/>
    </xf>
    <xf numFmtId="14" fontId="11" fillId="0" borderId="0" xfId="4" applyNumberFormat="1" applyFill="1" applyAlignment="1">
      <alignment horizontal="center" vertical="center"/>
    </xf>
    <xf numFmtId="0" fontId="14" fillId="0" borderId="0" xfId="4" applyFont="1" applyFill="1" applyAlignment="1">
      <alignment vertical="center" wrapText="1"/>
    </xf>
    <xf numFmtId="0" fontId="3" fillId="0" borderId="0" xfId="0" applyFont="1" applyAlignment="1">
      <alignment vertical="center"/>
    </xf>
    <xf numFmtId="3" fontId="16" fillId="0" borderId="0" xfId="0" applyNumberFormat="1" applyFont="1" applyFill="1" applyAlignment="1">
      <alignment vertical="center"/>
    </xf>
    <xf numFmtId="3" fontId="17" fillId="0" borderId="0" xfId="0" applyNumberFormat="1" applyFont="1" applyFill="1" applyAlignment="1">
      <alignment horizontal="center" vertical="center"/>
    </xf>
    <xf numFmtId="4" fontId="17" fillId="0" borderId="0" xfId="0" applyNumberFormat="1" applyFont="1" applyFill="1" applyAlignment="1">
      <alignment vertical="center"/>
    </xf>
    <xf numFmtId="4" fontId="18" fillId="0" borderId="0" xfId="0" applyNumberFormat="1" applyFont="1" applyFill="1" applyAlignment="1">
      <alignment vertical="center"/>
    </xf>
    <xf numFmtId="0" fontId="19" fillId="0" borderId="0" xfId="0" applyFont="1" applyAlignment="1">
      <alignment vertical="center"/>
    </xf>
    <xf numFmtId="166" fontId="19" fillId="0" borderId="0" xfId="0" applyNumberFormat="1" applyFont="1" applyAlignment="1">
      <alignment vertical="center"/>
    </xf>
    <xf numFmtId="4" fontId="20" fillId="0" borderId="0" xfId="0" applyNumberFormat="1" applyFont="1" applyFill="1" applyAlignment="1">
      <alignment horizontal="center" vertical="center"/>
    </xf>
    <xf numFmtId="3" fontId="21" fillId="0" borderId="0" xfId="0" applyNumberFormat="1" applyFont="1" applyFill="1" applyAlignment="1">
      <alignment vertical="center"/>
    </xf>
    <xf numFmtId="4" fontId="22" fillId="0" borderId="0" xfId="0" applyNumberFormat="1" applyFont="1" applyFill="1" applyAlignment="1">
      <alignment horizontal="center" vertical="center"/>
    </xf>
    <xf numFmtId="3" fontId="17" fillId="0" borderId="0" xfId="0" applyNumberFormat="1" applyFont="1" applyFill="1" applyBorder="1" applyAlignment="1">
      <alignment vertical="center"/>
    </xf>
    <xf numFmtId="4" fontId="12" fillId="0" borderId="0" xfId="0" applyNumberFormat="1" applyFont="1" applyFill="1" applyAlignment="1">
      <alignment vertical="center"/>
    </xf>
    <xf numFmtId="3" fontId="24" fillId="0" borderId="11" xfId="0" applyNumberFormat="1" applyFont="1" applyFill="1" applyBorder="1" applyAlignment="1">
      <alignment horizontal="center" vertical="center" wrapText="1"/>
    </xf>
    <xf numFmtId="3" fontId="3" fillId="0" borderId="11" xfId="0" applyNumberFormat="1" applyFont="1" applyFill="1" applyBorder="1" applyAlignment="1">
      <alignment horizontal="center" vertical="center" wrapText="1"/>
    </xf>
    <xf numFmtId="3" fontId="25" fillId="0" borderId="11" xfId="0" applyNumberFormat="1" applyFont="1" applyFill="1" applyBorder="1" applyAlignment="1">
      <alignment horizontal="center" vertical="center" wrapText="1"/>
    </xf>
    <xf numFmtId="3" fontId="26" fillId="0" borderId="11" xfId="0" applyNumberFormat="1" applyFont="1" applyFill="1" applyBorder="1" applyAlignment="1">
      <alignment horizontal="center" vertical="center" wrapText="1"/>
    </xf>
    <xf numFmtId="3" fontId="24" fillId="0" borderId="0" xfId="0" applyNumberFormat="1" applyFont="1" applyFill="1" applyBorder="1" applyAlignment="1">
      <alignment horizontal="center" vertical="center" wrapText="1"/>
    </xf>
    <xf numFmtId="3" fontId="24" fillId="0" borderId="0" xfId="0" applyNumberFormat="1" applyFont="1" applyFill="1" applyBorder="1" applyAlignment="1">
      <alignment vertical="center" wrapText="1"/>
    </xf>
    <xf numFmtId="3" fontId="24" fillId="3" borderId="0" xfId="0" applyNumberFormat="1" applyFont="1" applyFill="1" applyBorder="1" applyAlignment="1">
      <alignment horizontal="center" vertical="center" wrapText="1"/>
    </xf>
    <xf numFmtId="0" fontId="3" fillId="0" borderId="11" xfId="0" applyFont="1" applyBorder="1" applyAlignment="1">
      <alignment vertical="center"/>
    </xf>
    <xf numFmtId="3" fontId="24" fillId="0" borderId="23" xfId="0" applyNumberFormat="1" applyFont="1" applyFill="1" applyBorder="1" applyAlignment="1">
      <alignment horizontal="center" vertical="center" wrapText="1"/>
    </xf>
    <xf numFmtId="3" fontId="3" fillId="0" borderId="23" xfId="0" applyNumberFormat="1" applyFont="1" applyFill="1" applyBorder="1" applyAlignment="1">
      <alignment horizontal="center" vertical="center" wrapText="1"/>
    </xf>
    <xf numFmtId="3" fontId="3" fillId="3" borderId="0" xfId="0" applyNumberFormat="1" applyFont="1" applyFill="1" applyBorder="1" applyAlignment="1">
      <alignment horizontal="center" vertical="center" wrapText="1"/>
    </xf>
    <xf numFmtId="0" fontId="3" fillId="4" borderId="0" xfId="0" applyFont="1" applyFill="1" applyBorder="1" applyAlignment="1">
      <alignment horizontal="center" vertical="center" wrapText="1"/>
    </xf>
    <xf numFmtId="167" fontId="3" fillId="0" borderId="0" xfId="0" applyNumberFormat="1" applyFont="1" applyFill="1" applyBorder="1" applyAlignment="1">
      <alignment horizontal="right" vertical="center" wrapText="1"/>
    </xf>
    <xf numFmtId="167" fontId="3" fillId="0" borderId="0" xfId="0" applyNumberFormat="1" applyFont="1" applyBorder="1" applyAlignment="1">
      <alignment vertical="center"/>
    </xf>
    <xf numFmtId="0" fontId="3" fillId="0" borderId="0" xfId="0" applyFont="1"/>
    <xf numFmtId="3" fontId="3" fillId="0" borderId="11" xfId="0" applyNumberFormat="1" applyFont="1" applyBorder="1" applyAlignment="1">
      <alignment horizontal="center" vertical="center" wrapText="1"/>
    </xf>
    <xf numFmtId="0" fontId="25" fillId="4" borderId="24" xfId="0" applyFont="1" applyFill="1" applyBorder="1" applyAlignment="1">
      <alignment horizontal="center" vertical="top" wrapText="1"/>
    </xf>
    <xf numFmtId="0" fontId="26" fillId="0" borderId="0" xfId="0" applyFont="1" applyFill="1" applyAlignment="1">
      <alignment horizontal="center" vertical="center" wrapText="1"/>
    </xf>
    <xf numFmtId="10" fontId="26" fillId="0" borderId="0" xfId="0" applyNumberFormat="1" applyFont="1" applyFill="1" applyAlignment="1">
      <alignment horizontal="center" vertical="center" wrapText="1"/>
    </xf>
    <xf numFmtId="2" fontId="26" fillId="0" borderId="0" xfId="0" applyNumberFormat="1" applyFont="1" applyFill="1" applyAlignment="1">
      <alignment vertical="center" wrapText="1"/>
    </xf>
    <xf numFmtId="0" fontId="28" fillId="0" borderId="0" xfId="0" applyFont="1" applyFill="1" applyAlignment="1">
      <alignment horizontal="center" vertical="center" wrapText="1"/>
    </xf>
    <xf numFmtId="3" fontId="29" fillId="7" borderId="11" xfId="0" applyNumberFormat="1" applyFont="1" applyFill="1" applyBorder="1" applyAlignment="1">
      <alignment horizontal="center" vertical="center" wrapText="1"/>
    </xf>
    <xf numFmtId="3" fontId="34" fillId="7" borderId="11" xfId="0" applyNumberFormat="1" applyFont="1" applyFill="1" applyBorder="1" applyAlignment="1">
      <alignment horizontal="center" vertical="center" wrapText="1"/>
    </xf>
    <xf numFmtId="3" fontId="37" fillId="7" borderId="11" xfId="0" applyNumberFormat="1" applyFont="1" applyFill="1" applyBorder="1" applyAlignment="1">
      <alignment horizontal="center" vertical="center" wrapText="1"/>
    </xf>
    <xf numFmtId="43" fontId="3" fillId="0" borderId="11" xfId="2" applyNumberFormat="1" applyFont="1" applyFill="1" applyBorder="1" applyAlignment="1">
      <alignment horizontal="center" vertical="center" wrapText="1"/>
    </xf>
    <xf numFmtId="4" fontId="3" fillId="0" borderId="11" xfId="0" applyNumberFormat="1" applyFont="1" applyFill="1" applyBorder="1" applyAlignment="1">
      <alignment horizontal="center" vertical="center" wrapText="1"/>
    </xf>
    <xf numFmtId="3" fontId="24" fillId="5" borderId="0" xfId="0" applyNumberFormat="1" applyFont="1" applyFill="1" applyBorder="1" applyAlignment="1">
      <alignment horizontal="center" vertical="center" wrapText="1"/>
    </xf>
    <xf numFmtId="43" fontId="24" fillId="5" borderId="0" xfId="2" applyNumberFormat="1" applyFont="1" applyFill="1" applyBorder="1" applyAlignment="1">
      <alignment horizontal="center" vertical="center" wrapText="1"/>
    </xf>
    <xf numFmtId="0" fontId="3" fillId="0" borderId="0" xfId="0" applyFont="1" applyAlignment="1">
      <alignment vertical="center" wrapText="1"/>
    </xf>
    <xf numFmtId="0" fontId="0" fillId="0" borderId="0" xfId="0" applyAlignment="1">
      <alignment vertical="center"/>
    </xf>
    <xf numFmtId="3" fontId="29" fillId="7" borderId="11" xfId="0" applyNumberFormat="1" applyFont="1" applyFill="1" applyBorder="1" applyAlignment="1">
      <alignment vertical="center" wrapText="1"/>
    </xf>
    <xf numFmtId="0" fontId="0" fillId="0" borderId="11" xfId="0" applyBorder="1" applyAlignment="1">
      <alignment vertical="center"/>
    </xf>
    <xf numFmtId="3" fontId="38" fillId="0" borderId="11" xfId="0" applyNumberFormat="1" applyFont="1" applyFill="1" applyBorder="1" applyAlignment="1">
      <alignment horizontal="center" vertical="center" wrapText="1"/>
    </xf>
    <xf numFmtId="43" fontId="3" fillId="0" borderId="11" xfId="2" applyFont="1" applyFill="1" applyBorder="1" applyAlignment="1">
      <alignment horizontal="center" vertical="center" wrapText="1"/>
    </xf>
    <xf numFmtId="43" fontId="3" fillId="0" borderId="11" xfId="0" applyNumberFormat="1" applyFont="1" applyFill="1" applyBorder="1" applyAlignment="1">
      <alignment horizontal="center" vertical="center" wrapText="1"/>
    </xf>
    <xf numFmtId="3" fontId="24" fillId="6" borderId="0" xfId="0" applyNumberFormat="1" applyFont="1" applyFill="1" applyAlignment="1">
      <alignment horizontal="center" vertical="center" wrapText="1"/>
    </xf>
    <xf numFmtId="167" fontId="40" fillId="0" borderId="0" xfId="0" applyNumberFormat="1" applyFont="1" applyFill="1" applyBorder="1" applyAlignment="1">
      <alignment vertical="center"/>
    </xf>
    <xf numFmtId="167" fontId="40" fillId="0" borderId="0" xfId="0" applyNumberFormat="1" applyFont="1" applyFill="1" applyBorder="1" applyAlignment="1">
      <alignment vertical="center" wrapText="1"/>
    </xf>
    <xf numFmtId="167" fontId="40" fillId="8" borderId="0" xfId="0" applyNumberFormat="1" applyFont="1" applyFill="1" applyBorder="1" applyAlignment="1">
      <alignment vertical="center"/>
    </xf>
    <xf numFmtId="168" fontId="40" fillId="0" borderId="0" xfId="2" applyNumberFormat="1" applyFont="1" applyFill="1" applyBorder="1" applyAlignment="1">
      <alignment vertical="center"/>
    </xf>
    <xf numFmtId="3" fontId="3" fillId="8" borderId="0" xfId="0" applyNumberFormat="1" applyFont="1" applyFill="1" applyBorder="1" applyAlignment="1">
      <alignment horizontal="center" vertical="center" wrapText="1"/>
    </xf>
    <xf numFmtId="167" fontId="3" fillId="8" borderId="0" xfId="0" applyNumberFormat="1" applyFont="1" applyFill="1" applyBorder="1" applyAlignment="1">
      <alignment horizontal="center" vertical="center" wrapText="1"/>
    </xf>
    <xf numFmtId="0" fontId="3" fillId="0" borderId="11" xfId="0" applyFont="1" applyFill="1" applyBorder="1" applyAlignment="1">
      <alignment vertical="center" wrapText="1"/>
    </xf>
    <xf numFmtId="0" fontId="3" fillId="0" borderId="0" xfId="0" applyFont="1" applyFill="1" applyAlignment="1">
      <alignment vertical="center"/>
    </xf>
    <xf numFmtId="167" fontId="40" fillId="8" borderId="0" xfId="0" applyNumberFormat="1" applyFont="1" applyFill="1" applyAlignment="1">
      <alignment horizontal="center" vertical="center" wrapText="1"/>
    </xf>
    <xf numFmtId="167" fontId="41" fillId="8" borderId="0" xfId="0" applyNumberFormat="1" applyFont="1" applyFill="1" applyAlignment="1">
      <alignment horizontal="center" vertical="center" wrapText="1"/>
    </xf>
    <xf numFmtId="167" fontId="42" fillId="8" borderId="0" xfId="3" applyNumberFormat="1" applyFont="1" applyFill="1" applyBorder="1" applyAlignment="1">
      <alignment horizontal="center" vertical="center" wrapText="1"/>
    </xf>
    <xf numFmtId="167" fontId="40" fillId="0" borderId="0" xfId="0" applyNumberFormat="1" applyFont="1" applyFill="1" applyBorder="1" applyAlignment="1">
      <alignment horizontal="center" vertical="center" wrapText="1"/>
    </xf>
    <xf numFmtId="167" fontId="41" fillId="0" borderId="0" xfId="0" applyNumberFormat="1" applyFont="1" applyFill="1" applyAlignment="1">
      <alignment horizontal="center" vertical="center" wrapText="1"/>
    </xf>
    <xf numFmtId="168" fontId="41" fillId="0" borderId="0" xfId="0" applyNumberFormat="1" applyFont="1" applyFill="1" applyAlignment="1">
      <alignment horizontal="center" vertical="center" wrapText="1"/>
    </xf>
    <xf numFmtId="0" fontId="3" fillId="0" borderId="0" xfId="0" applyFont="1" applyFill="1" applyAlignment="1">
      <alignment vertical="center" wrapText="1"/>
    </xf>
    <xf numFmtId="3" fontId="24" fillId="6" borderId="0" xfId="0" applyNumberFormat="1" applyFont="1" applyFill="1" applyBorder="1" applyAlignment="1">
      <alignment horizontal="center" vertical="center" wrapText="1"/>
    </xf>
    <xf numFmtId="0" fontId="3" fillId="6" borderId="0" xfId="0" applyFont="1" applyFill="1" applyAlignment="1">
      <alignment horizontal="center" vertical="center" wrapText="1"/>
    </xf>
    <xf numFmtId="43" fontId="3" fillId="0" borderId="0" xfId="2" applyFont="1" applyFill="1" applyAlignment="1">
      <alignment vertical="center"/>
    </xf>
    <xf numFmtId="0" fontId="0" fillId="0" borderId="0" xfId="0" applyFill="1" applyAlignment="1">
      <alignment vertical="center"/>
    </xf>
    <xf numFmtId="43" fontId="0" fillId="0" borderId="0" xfId="2" applyFont="1" applyFill="1" applyAlignment="1">
      <alignment vertical="center"/>
    </xf>
    <xf numFmtId="167" fontId="41" fillId="0" borderId="0" xfId="0" applyNumberFormat="1" applyFont="1" applyFill="1" applyBorder="1" applyAlignment="1">
      <alignment horizontal="center" vertical="top" wrapText="1"/>
    </xf>
    <xf numFmtId="167" fontId="41" fillId="0" borderId="0" xfId="0" applyNumberFormat="1" applyFont="1" applyFill="1" applyBorder="1" applyAlignment="1">
      <alignment horizontal="right" vertical="center" wrapText="1"/>
    </xf>
    <xf numFmtId="167" fontId="41" fillId="0" borderId="0" xfId="0" applyNumberFormat="1" applyFont="1" applyFill="1" applyBorder="1" applyAlignment="1">
      <alignment vertical="center" wrapText="1"/>
    </xf>
    <xf numFmtId="167" fontId="41" fillId="0" borderId="0" xfId="2" applyNumberFormat="1" applyFont="1" applyFill="1" applyBorder="1" applyAlignment="1">
      <alignment vertical="center" wrapText="1"/>
    </xf>
    <xf numFmtId="167" fontId="41" fillId="8" borderId="0" xfId="0" applyNumberFormat="1" applyFont="1" applyFill="1" applyBorder="1" applyAlignment="1">
      <alignment horizontal="center" vertical="center" wrapText="1"/>
    </xf>
    <xf numFmtId="167" fontId="43" fillId="8" borderId="0" xfId="3" applyNumberFormat="1" applyFont="1" applyFill="1" applyBorder="1" applyAlignment="1">
      <alignment horizontal="center" vertical="center" wrapText="1"/>
    </xf>
    <xf numFmtId="167" fontId="43" fillId="8" borderId="0" xfId="3" applyNumberFormat="1" applyFont="1" applyFill="1" applyAlignment="1">
      <alignment horizontal="center" vertical="center" wrapText="1"/>
    </xf>
    <xf numFmtId="0" fontId="44" fillId="0" borderId="29" xfId="0" applyFont="1" applyFill="1" applyBorder="1" applyAlignment="1">
      <alignment vertical="center" wrapText="1"/>
    </xf>
    <xf numFmtId="0" fontId="45" fillId="0" borderId="29" xfId="0" applyFont="1" applyFill="1" applyBorder="1" applyAlignment="1">
      <alignment horizontal="center" vertical="center" wrapText="1"/>
    </xf>
    <xf numFmtId="0" fontId="46" fillId="0" borderId="29" xfId="0" applyFont="1" applyFill="1" applyBorder="1" applyAlignment="1">
      <alignment horizontal="center" vertical="center" wrapText="1"/>
    </xf>
    <xf numFmtId="0" fontId="47" fillId="0" borderId="29" xfId="0" applyFont="1" applyFill="1" applyBorder="1" applyAlignment="1">
      <alignment horizontal="center" vertical="center" wrapText="1"/>
    </xf>
    <xf numFmtId="0" fontId="48" fillId="0" borderId="29" xfId="0" applyFont="1" applyFill="1" applyBorder="1" applyAlignment="1">
      <alignment horizontal="center" wrapText="1"/>
    </xf>
    <xf numFmtId="3" fontId="24" fillId="0" borderId="23" xfId="0" applyNumberFormat="1" applyFont="1" applyFill="1" applyBorder="1" applyAlignment="1">
      <alignment horizontal="center" vertical="center" wrapText="1"/>
    </xf>
    <xf numFmtId="3" fontId="3" fillId="0" borderId="17" xfId="0" applyNumberFormat="1" applyFont="1" applyFill="1" applyBorder="1" applyAlignment="1">
      <alignment horizontal="center" vertical="center" wrapText="1"/>
    </xf>
    <xf numFmtId="167" fontId="3" fillId="0" borderId="0" xfId="0" applyNumberFormat="1" applyFont="1" applyFill="1" applyBorder="1" applyAlignment="1">
      <alignment vertical="center" wrapText="1"/>
    </xf>
    <xf numFmtId="3" fontId="24" fillId="0" borderId="29" xfId="0" applyNumberFormat="1" applyFont="1" applyFill="1" applyBorder="1" applyAlignment="1">
      <alignment horizontal="center" vertical="center" wrapText="1"/>
    </xf>
    <xf numFmtId="3" fontId="3" fillId="0" borderId="29" xfId="0" applyNumberFormat="1"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29" xfId="0" applyFont="1" applyFill="1" applyBorder="1" applyAlignment="1">
      <alignment horizontal="center" vertical="center" wrapText="1"/>
    </xf>
    <xf numFmtId="0" fontId="51" fillId="0" borderId="0" xfId="0" applyFont="1" applyFill="1"/>
    <xf numFmtId="49" fontId="24" fillId="0" borderId="0" xfId="0" applyNumberFormat="1" applyFont="1" applyFill="1" applyBorder="1" applyAlignment="1">
      <alignment horizontal="center" vertical="center" wrapText="1"/>
    </xf>
    <xf numFmtId="49" fontId="24" fillId="0" borderId="29" xfId="0" applyNumberFormat="1" applyFont="1" applyFill="1" applyBorder="1" applyAlignment="1">
      <alignment horizontal="center" vertical="center" wrapText="1"/>
    </xf>
    <xf numFmtId="49" fontId="24" fillId="0" borderId="29" xfId="0" quotePrefix="1" applyNumberFormat="1" applyFont="1" applyFill="1" applyBorder="1" applyAlignment="1">
      <alignment horizontal="center" vertical="center" wrapText="1"/>
    </xf>
    <xf numFmtId="49" fontId="51" fillId="0" borderId="0" xfId="0" applyNumberFormat="1" applyFont="1" applyFill="1"/>
    <xf numFmtId="0" fontId="24" fillId="4" borderId="30" xfId="0" applyFont="1" applyFill="1" applyBorder="1" applyAlignment="1">
      <alignment horizontal="center" vertical="center" wrapText="1"/>
    </xf>
    <xf numFmtId="3" fontId="26" fillId="0" borderId="14" xfId="0" applyNumberFormat="1" applyFont="1" applyFill="1" applyBorder="1" applyAlignment="1">
      <alignment horizontal="center" vertical="center" wrapText="1"/>
    </xf>
    <xf numFmtId="0" fontId="3" fillId="0" borderId="0" xfId="0" applyFont="1" applyFill="1" applyBorder="1" applyAlignment="1">
      <alignment vertical="center"/>
    </xf>
    <xf numFmtId="3" fontId="26" fillId="0" borderId="29" xfId="0" applyNumberFormat="1" applyFont="1" applyFill="1" applyBorder="1" applyAlignment="1">
      <alignment horizontal="center" vertical="center" wrapText="1"/>
    </xf>
    <xf numFmtId="3" fontId="24" fillId="3" borderId="0" xfId="0" applyNumberFormat="1" applyFont="1" applyFill="1" applyBorder="1" applyAlignment="1">
      <alignment horizontal="center" vertical="top" wrapText="1"/>
    </xf>
    <xf numFmtId="3" fontId="24" fillId="3" borderId="31" xfId="0" applyNumberFormat="1" applyFont="1" applyFill="1" applyBorder="1" applyAlignment="1">
      <alignment horizontal="center" vertical="top" wrapText="1"/>
    </xf>
    <xf numFmtId="43" fontId="24" fillId="3" borderId="31" xfId="2" applyNumberFormat="1" applyFont="1" applyFill="1" applyBorder="1" applyAlignment="1">
      <alignment horizontal="center" vertical="top" wrapText="1"/>
    </xf>
    <xf numFmtId="43" fontId="24" fillId="3" borderId="31" xfId="0" applyNumberFormat="1" applyFont="1" applyFill="1" applyBorder="1" applyAlignment="1">
      <alignment horizontal="center" vertical="top" wrapText="1"/>
    </xf>
    <xf numFmtId="0" fontId="25" fillId="4" borderId="31" xfId="0" applyFont="1" applyFill="1" applyBorder="1" applyAlignment="1">
      <alignment horizontal="center" vertical="top" wrapText="1"/>
    </xf>
    <xf numFmtId="0" fontId="25" fillId="4" borderId="32" xfId="0" applyFont="1" applyFill="1" applyBorder="1" applyAlignment="1">
      <alignment horizontal="center" vertical="top" wrapText="1"/>
    </xf>
    <xf numFmtId="167" fontId="41" fillId="0" borderId="0" xfId="0" applyNumberFormat="1" applyFont="1" applyFill="1" applyBorder="1" applyAlignment="1">
      <alignment horizontal="center" vertical="center" wrapText="1"/>
    </xf>
    <xf numFmtId="167" fontId="24" fillId="0" borderId="0" xfId="0" applyNumberFormat="1" applyFont="1" applyFill="1" applyBorder="1" applyAlignment="1">
      <alignment horizontal="center" vertical="center" wrapText="1"/>
    </xf>
    <xf numFmtId="167" fontId="40" fillId="0" borderId="0" xfId="0" applyNumberFormat="1" applyFont="1" applyFill="1" applyBorder="1" applyAlignment="1">
      <alignment horizontal="right" vertical="center"/>
    </xf>
    <xf numFmtId="0" fontId="53" fillId="0" borderId="0" xfId="0" applyFont="1" applyAlignment="1">
      <alignment vertical="center"/>
    </xf>
    <xf numFmtId="0" fontId="50" fillId="0" borderId="0" xfId="0" applyFont="1"/>
    <xf numFmtId="0" fontId="49" fillId="0" borderId="0" xfId="0" applyFont="1"/>
    <xf numFmtId="0" fontId="54" fillId="0" borderId="0" xfId="0" applyFont="1" applyAlignment="1">
      <alignment vertical="center"/>
    </xf>
    <xf numFmtId="167" fontId="3" fillId="0" borderId="0" xfId="0" quotePrefix="1" applyNumberFormat="1" applyFont="1" applyFill="1" applyBorder="1" applyAlignment="1">
      <alignment horizontal="center" vertical="center" wrapText="1"/>
    </xf>
    <xf numFmtId="167" fontId="3" fillId="0" borderId="0" xfId="0" applyNumberFormat="1" applyFont="1" applyFill="1" applyBorder="1" applyAlignment="1">
      <alignment horizontal="center" vertical="center" wrapText="1"/>
    </xf>
    <xf numFmtId="167" fontId="0" fillId="0" borderId="0" xfId="0" applyNumberFormat="1"/>
    <xf numFmtId="169" fontId="56" fillId="0" borderId="0" xfId="0" applyNumberFormat="1" applyFont="1"/>
    <xf numFmtId="170" fontId="0" fillId="0" borderId="0" xfId="3" applyNumberFormat="1" applyFont="1"/>
    <xf numFmtId="171" fontId="0" fillId="0" borderId="0" xfId="3" applyNumberFormat="1" applyFont="1"/>
    <xf numFmtId="172" fontId="0" fillId="0" borderId="0" xfId="0" applyNumberFormat="1"/>
    <xf numFmtId="173" fontId="0" fillId="0" borderId="0" xfId="0" applyNumberFormat="1"/>
    <xf numFmtId="173" fontId="56" fillId="0" borderId="0" xfId="0" applyNumberFormat="1" applyFont="1"/>
    <xf numFmtId="174" fontId="0" fillId="0" borderId="0" xfId="3" applyNumberFormat="1" applyFont="1"/>
    <xf numFmtId="0" fontId="53" fillId="0" borderId="0" xfId="0" quotePrefix="1" applyFont="1" applyAlignment="1">
      <alignment vertical="center"/>
    </xf>
    <xf numFmtId="0" fontId="57" fillId="0" borderId="0" xfId="0" applyFont="1"/>
    <xf numFmtId="168" fontId="41" fillId="0" borderId="0" xfId="2" applyNumberFormat="1" applyFont="1" applyFill="1" applyBorder="1" applyAlignment="1">
      <alignment vertical="center" wrapText="1"/>
    </xf>
    <xf numFmtId="0" fontId="0" fillId="0" borderId="0" xfId="0" applyFill="1"/>
    <xf numFmtId="172" fontId="0" fillId="0" borderId="0" xfId="0" applyNumberFormat="1" applyFill="1"/>
    <xf numFmtId="0" fontId="54" fillId="0" borderId="0" xfId="0" applyFont="1" applyFill="1" applyAlignment="1">
      <alignment vertical="center"/>
    </xf>
    <xf numFmtId="0" fontId="44" fillId="0" borderId="29" xfId="0" applyFont="1" applyFill="1" applyBorder="1" applyAlignment="1">
      <alignment horizontal="center" vertical="center" wrapText="1"/>
    </xf>
    <xf numFmtId="0" fontId="12" fillId="0" borderId="0" xfId="4" applyFont="1" applyAlignment="1">
      <alignment horizontal="center" vertical="center" wrapText="1"/>
    </xf>
    <xf numFmtId="0" fontId="12" fillId="0" borderId="0" xfId="4" applyFont="1" applyAlignment="1">
      <alignment horizontal="center" vertical="center"/>
    </xf>
    <xf numFmtId="0" fontId="3" fillId="0" borderId="29" xfId="0" applyFont="1" applyBorder="1" applyAlignment="1">
      <alignment horizontal="center" vertical="center"/>
    </xf>
    <xf numFmtId="4" fontId="12" fillId="0" borderId="0" xfId="0" applyNumberFormat="1" applyFont="1" applyFill="1" applyAlignment="1">
      <alignment horizontal="center" vertical="center"/>
    </xf>
    <xf numFmtId="0" fontId="59" fillId="0" borderId="0" xfId="0" applyFont="1" applyFill="1" applyAlignment="1">
      <alignment horizontal="center"/>
    </xf>
    <xf numFmtId="0" fontId="60" fillId="0" borderId="0" xfId="0" applyFont="1" applyAlignment="1">
      <alignment horizontal="center"/>
    </xf>
    <xf numFmtId="0" fontId="60" fillId="0" borderId="0" xfId="0" applyFont="1" applyFill="1" applyAlignment="1">
      <alignment horizontal="center"/>
    </xf>
    <xf numFmtId="3" fontId="24" fillId="0" borderId="11" xfId="0" applyNumberFormat="1" applyFont="1" applyFill="1" applyBorder="1" applyAlignment="1">
      <alignment horizontal="center" vertical="center" wrapText="1"/>
    </xf>
    <xf numFmtId="0" fontId="23" fillId="2" borderId="11" xfId="0" applyFont="1" applyFill="1" applyBorder="1" applyAlignment="1">
      <alignment horizontal="center" vertical="center" textRotation="90" wrapText="1"/>
    </xf>
    <xf numFmtId="0" fontId="23" fillId="2" borderId="23" xfId="0" applyFont="1" applyFill="1" applyBorder="1" applyAlignment="1">
      <alignment horizontal="center" vertical="center" textRotation="90" wrapText="1"/>
    </xf>
    <xf numFmtId="3" fontId="24" fillId="3" borderId="11" xfId="0" applyNumberFormat="1" applyFont="1" applyFill="1" applyBorder="1" applyAlignment="1">
      <alignment horizontal="center" vertical="center" wrapText="1"/>
    </xf>
    <xf numFmtId="3" fontId="24" fillId="3" borderId="23" xfId="0" applyNumberFormat="1" applyFont="1" applyFill="1" applyBorder="1" applyAlignment="1">
      <alignment horizontal="center" vertical="center" wrapText="1"/>
    </xf>
    <xf numFmtId="3" fontId="24" fillId="0" borderId="23" xfId="0" applyNumberFormat="1" applyFont="1" applyFill="1" applyBorder="1" applyAlignment="1">
      <alignment horizontal="center" vertical="center" wrapText="1"/>
    </xf>
    <xf numFmtId="3" fontId="25" fillId="0" borderId="11" xfId="0" applyNumberFormat="1" applyFont="1" applyFill="1" applyBorder="1" applyAlignment="1">
      <alignment horizontal="center" vertical="center" wrapText="1"/>
    </xf>
    <xf numFmtId="3" fontId="24" fillId="0" borderId="11" xfId="0" applyNumberFormat="1" applyFont="1" applyBorder="1" applyAlignment="1">
      <alignment horizontal="center" vertical="center" wrapText="1"/>
    </xf>
    <xf numFmtId="3" fontId="24" fillId="0" borderId="14" xfId="0" applyNumberFormat="1" applyFont="1" applyFill="1" applyBorder="1" applyAlignment="1">
      <alignment horizontal="center" vertical="center" wrapText="1"/>
    </xf>
    <xf numFmtId="3" fontId="25" fillId="0" borderId="29" xfId="0" applyNumberFormat="1" applyFont="1" applyFill="1" applyBorder="1" applyAlignment="1">
      <alignment horizontal="center" vertical="center" wrapText="1"/>
    </xf>
    <xf numFmtId="3" fontId="16" fillId="0" borderId="0" xfId="0" applyNumberFormat="1" applyFont="1" applyFill="1" applyAlignment="1">
      <alignment horizontal="center" vertical="center"/>
    </xf>
    <xf numFmtId="3" fontId="16" fillId="0" borderId="0" xfId="0" applyNumberFormat="1" applyFont="1" applyFill="1" applyBorder="1" applyAlignment="1">
      <alignment horizontal="center" vertical="center"/>
    </xf>
    <xf numFmtId="0" fontId="23" fillId="2" borderId="11" xfId="0" applyFont="1" applyFill="1" applyBorder="1" applyAlignment="1">
      <alignment horizontal="center" vertical="center" wrapText="1"/>
    </xf>
    <xf numFmtId="0" fontId="23" fillId="2" borderId="23" xfId="0" applyFont="1" applyFill="1" applyBorder="1" applyAlignment="1">
      <alignment horizontal="center" vertical="center" wrapText="1"/>
    </xf>
    <xf numFmtId="0" fontId="23" fillId="2" borderId="26" xfId="0" applyFont="1" applyFill="1" applyBorder="1" applyAlignment="1">
      <alignment horizontal="center" vertical="center" wrapText="1"/>
    </xf>
    <xf numFmtId="0" fontId="23" fillId="2" borderId="12" xfId="0" applyFont="1" applyFill="1" applyBorder="1" applyAlignment="1">
      <alignment horizontal="center" vertical="center" wrapText="1"/>
    </xf>
    <xf numFmtId="3" fontId="21" fillId="0" borderId="0" xfId="0" applyNumberFormat="1" applyFont="1" applyFill="1" applyAlignment="1">
      <alignment horizontal="center" vertical="center"/>
    </xf>
    <xf numFmtId="3" fontId="21" fillId="0" borderId="0" xfId="0" applyNumberFormat="1" applyFont="1" applyFill="1" applyBorder="1" applyAlignment="1">
      <alignment horizontal="center" vertical="center"/>
    </xf>
    <xf numFmtId="43" fontId="3" fillId="0" borderId="11" xfId="0" applyNumberFormat="1" applyFont="1" applyBorder="1" applyAlignment="1">
      <alignment horizontal="center" vertical="center" wrapText="1"/>
    </xf>
    <xf numFmtId="43" fontId="3" fillId="0" borderId="23" xfId="0" applyNumberFormat="1" applyFont="1" applyBorder="1" applyAlignment="1">
      <alignment horizontal="center" vertical="center" wrapText="1"/>
    </xf>
    <xf numFmtId="3" fontId="3" fillId="0" borderId="11" xfId="0" applyNumberFormat="1" applyFont="1" applyFill="1" applyBorder="1" applyAlignment="1">
      <alignment horizontal="center" vertical="center" wrapText="1"/>
    </xf>
    <xf numFmtId="3" fontId="3" fillId="0" borderId="11" xfId="0" applyNumberFormat="1" applyFont="1" applyBorder="1" applyAlignment="1">
      <alignment horizontal="center" vertical="center" wrapText="1"/>
    </xf>
    <xf numFmtId="166" fontId="24" fillId="0" borderId="11" xfId="0" applyNumberFormat="1" applyFont="1" applyBorder="1" applyAlignment="1">
      <alignment horizontal="center" vertical="center" wrapText="1"/>
    </xf>
    <xf numFmtId="3" fontId="26" fillId="5" borderId="11" xfId="0" applyNumberFormat="1" applyFont="1" applyFill="1" applyBorder="1" applyAlignment="1">
      <alignment horizontal="center" vertical="center" wrapText="1"/>
    </xf>
    <xf numFmtId="3" fontId="26" fillId="5" borderId="23" xfId="0" applyNumberFormat="1" applyFont="1" applyFill="1" applyBorder="1" applyAlignment="1">
      <alignment horizontal="center" vertical="center" wrapText="1"/>
    </xf>
    <xf numFmtId="3" fontId="3" fillId="0" borderId="23" xfId="0" applyNumberFormat="1" applyFont="1" applyBorder="1" applyAlignment="1">
      <alignment horizontal="center" vertical="center" wrapText="1"/>
    </xf>
    <xf numFmtId="43" fontId="3" fillId="0" borderId="11" xfId="2" applyNumberFormat="1" applyFont="1" applyBorder="1" applyAlignment="1">
      <alignment horizontal="center" vertical="center" wrapText="1"/>
    </xf>
    <xf numFmtId="43" fontId="3" fillId="0" borderId="23" xfId="2" applyNumberFormat="1" applyFont="1" applyBorder="1" applyAlignment="1">
      <alignment horizontal="center" vertical="center" wrapText="1"/>
    </xf>
    <xf numFmtId="166" fontId="3" fillId="0" borderId="11" xfId="0" applyNumberFormat="1" applyFont="1" applyBorder="1" applyAlignment="1">
      <alignment horizontal="center" vertical="center" wrapText="1"/>
    </xf>
    <xf numFmtId="166" fontId="3" fillId="0" borderId="23" xfId="0" applyNumberFormat="1" applyFont="1" applyBorder="1" applyAlignment="1">
      <alignment horizontal="center" vertical="center" wrapText="1"/>
    </xf>
    <xf numFmtId="3" fontId="3" fillId="0" borderId="15" xfId="0" applyNumberFormat="1" applyFont="1" applyFill="1" applyBorder="1" applyAlignment="1">
      <alignment horizontal="center" vertical="center" wrapText="1"/>
    </xf>
    <xf numFmtId="3" fontId="3" fillId="0" borderId="20" xfId="0" applyNumberFormat="1" applyFont="1" applyFill="1" applyBorder="1" applyAlignment="1">
      <alignment horizontal="center" vertical="center" wrapText="1"/>
    </xf>
    <xf numFmtId="3" fontId="3" fillId="0" borderId="18" xfId="0" applyNumberFormat="1" applyFont="1" applyFill="1" applyBorder="1" applyAlignment="1">
      <alignment horizontal="center" vertical="center" wrapText="1"/>
    </xf>
    <xf numFmtId="3" fontId="3" fillId="0" borderId="22" xfId="0" applyNumberFormat="1" applyFont="1" applyFill="1" applyBorder="1" applyAlignment="1">
      <alignment horizontal="center" vertical="center" wrapText="1"/>
    </xf>
    <xf numFmtId="43" fontId="29" fillId="7" borderId="11" xfId="0" applyNumberFormat="1" applyFont="1" applyFill="1" applyBorder="1" applyAlignment="1">
      <alignment horizontal="center" vertical="center" wrapText="1"/>
    </xf>
    <xf numFmtId="3" fontId="29" fillId="7" borderId="11" xfId="0" applyNumberFormat="1" applyFont="1" applyFill="1" applyBorder="1" applyAlignment="1">
      <alignment horizontal="center" vertical="center" wrapText="1"/>
    </xf>
    <xf numFmtId="3" fontId="34" fillId="7" borderId="11" xfId="0" applyNumberFormat="1" applyFont="1" applyFill="1" applyBorder="1" applyAlignment="1">
      <alignment horizontal="center" vertical="center" wrapText="1"/>
    </xf>
    <xf numFmtId="3" fontId="3" fillId="0" borderId="17" xfId="0" applyNumberFormat="1" applyFont="1" applyFill="1" applyBorder="1" applyAlignment="1">
      <alignment horizontal="center" vertical="center" wrapText="1"/>
    </xf>
    <xf numFmtId="3" fontId="3" fillId="0" borderId="21" xfId="0" applyNumberFormat="1" applyFont="1" applyFill="1" applyBorder="1" applyAlignment="1">
      <alignment horizontal="center" vertical="center" wrapText="1"/>
    </xf>
    <xf numFmtId="3" fontId="38" fillId="0" borderId="11" xfId="0" applyNumberFormat="1" applyFont="1" applyFill="1" applyBorder="1" applyAlignment="1">
      <alignment horizontal="center" vertical="center" wrapText="1"/>
    </xf>
    <xf numFmtId="3" fontId="24" fillId="0" borderId="15" xfId="0" applyNumberFormat="1" applyFont="1" applyFill="1" applyBorder="1" applyAlignment="1">
      <alignment horizontal="center" vertical="center" wrapText="1"/>
    </xf>
    <xf numFmtId="3" fontId="24" fillId="0" borderId="16" xfId="0" applyNumberFormat="1" applyFont="1" applyFill="1" applyBorder="1" applyAlignment="1">
      <alignment horizontal="center" vertical="center" wrapText="1"/>
    </xf>
    <xf numFmtId="3" fontId="24" fillId="0" borderId="20" xfId="0" applyNumberFormat="1" applyFont="1" applyFill="1" applyBorder="1" applyAlignment="1">
      <alignment horizontal="center" vertical="center" wrapText="1"/>
    </xf>
    <xf numFmtId="3" fontId="24" fillId="0" borderId="18" xfId="0" applyNumberFormat="1" applyFont="1" applyFill="1" applyBorder="1" applyAlignment="1">
      <alignment horizontal="center" vertical="center" wrapText="1"/>
    </xf>
    <xf numFmtId="3" fontId="24" fillId="0" borderId="19" xfId="0" applyNumberFormat="1" applyFont="1" applyFill="1" applyBorder="1" applyAlignment="1">
      <alignment horizontal="center" vertical="center" wrapText="1"/>
    </xf>
    <xf numFmtId="3" fontId="24" fillId="0" borderId="22" xfId="0" applyNumberFormat="1" applyFont="1" applyFill="1" applyBorder="1" applyAlignment="1">
      <alignment horizontal="center" vertical="center" wrapText="1"/>
    </xf>
    <xf numFmtId="0" fontId="25" fillId="0" borderId="11" xfId="0" applyFont="1" applyFill="1" applyBorder="1" applyAlignment="1">
      <alignment horizontal="center" vertical="center" wrapText="1"/>
    </xf>
    <xf numFmtId="43" fontId="25" fillId="0" borderId="11" xfId="2" applyFont="1" applyFill="1" applyBorder="1" applyAlignment="1">
      <alignment horizontal="center" vertical="center" wrapText="1"/>
    </xf>
    <xf numFmtId="3" fontId="29" fillId="6" borderId="23" xfId="0" applyNumberFormat="1" applyFont="1" applyFill="1" applyBorder="1" applyAlignment="1">
      <alignment horizontal="center" vertical="center" wrapText="1"/>
    </xf>
    <xf numFmtId="3" fontId="29" fillId="6" borderId="26" xfId="0" applyNumberFormat="1" applyFont="1" applyFill="1" applyBorder="1" applyAlignment="1">
      <alignment horizontal="center" vertical="center" wrapText="1"/>
    </xf>
    <xf numFmtId="3" fontId="29" fillId="6" borderId="12" xfId="0" applyNumberFormat="1" applyFont="1" applyFill="1" applyBorder="1" applyAlignment="1">
      <alignment horizontal="center" vertical="center" wrapText="1"/>
    </xf>
    <xf numFmtId="3" fontId="24" fillId="8" borderId="11" xfId="0" applyNumberFormat="1" applyFont="1" applyFill="1" applyBorder="1" applyAlignment="1">
      <alignment horizontal="center" vertical="center" wrapText="1"/>
    </xf>
    <xf numFmtId="3" fontId="24" fillId="9" borderId="11" xfId="0" applyNumberFormat="1" applyFont="1" applyFill="1" applyBorder="1" applyAlignment="1">
      <alignment horizontal="center" vertical="center" wrapText="1"/>
    </xf>
    <xf numFmtId="4" fontId="24" fillId="9" borderId="11" xfId="0" applyNumberFormat="1" applyFont="1" applyFill="1" applyBorder="1" applyAlignment="1">
      <alignment horizontal="center" vertical="center" wrapText="1"/>
    </xf>
    <xf numFmtId="4" fontId="24" fillId="0" borderId="11" xfId="0" applyNumberFormat="1" applyFont="1" applyFill="1" applyBorder="1" applyAlignment="1">
      <alignment horizontal="center" vertical="center" wrapText="1"/>
    </xf>
    <xf numFmtId="3" fontId="3" fillId="0" borderId="14" xfId="0" applyNumberFormat="1" applyFont="1" applyFill="1" applyBorder="1" applyAlignment="1">
      <alignment horizontal="center" vertical="center" wrapText="1"/>
    </xf>
    <xf numFmtId="3" fontId="3" fillId="0" borderId="25" xfId="0" applyNumberFormat="1" applyFont="1" applyFill="1" applyBorder="1" applyAlignment="1">
      <alignment horizontal="center" vertical="center" wrapText="1"/>
    </xf>
    <xf numFmtId="3" fontId="3" fillId="0" borderId="13" xfId="0" applyNumberFormat="1" applyFont="1" applyFill="1" applyBorder="1" applyAlignment="1">
      <alignment horizontal="center" vertical="center" wrapText="1"/>
    </xf>
    <xf numFmtId="3" fontId="3" fillId="0" borderId="27" xfId="0" applyNumberFormat="1" applyFont="1" applyFill="1" applyBorder="1" applyAlignment="1">
      <alignment horizontal="center" vertical="center" wrapText="1"/>
    </xf>
    <xf numFmtId="3" fontId="3" fillId="0" borderId="28" xfId="0" applyNumberFormat="1" applyFont="1" applyFill="1" applyBorder="1" applyAlignment="1">
      <alignment horizontal="center" vertical="center" wrapText="1"/>
    </xf>
    <xf numFmtId="3" fontId="29" fillId="7" borderId="15" xfId="0" applyNumberFormat="1" applyFont="1" applyFill="1" applyBorder="1" applyAlignment="1">
      <alignment horizontal="center" vertical="center" wrapText="1"/>
    </xf>
    <xf numFmtId="3" fontId="29" fillId="7" borderId="20" xfId="0" applyNumberFormat="1" applyFont="1" applyFill="1" applyBorder="1" applyAlignment="1">
      <alignment horizontal="center" vertical="center" wrapText="1"/>
    </xf>
    <xf numFmtId="3" fontId="29" fillId="7" borderId="17" xfId="0" applyNumberFormat="1" applyFont="1" applyFill="1" applyBorder="1" applyAlignment="1">
      <alignment horizontal="center" vertical="center" wrapText="1"/>
    </xf>
    <xf numFmtId="3" fontId="29" fillId="7" borderId="21" xfId="0" applyNumberFormat="1" applyFont="1" applyFill="1" applyBorder="1" applyAlignment="1">
      <alignment horizontal="center" vertical="center" wrapText="1"/>
    </xf>
    <xf numFmtId="3" fontId="29" fillId="7" borderId="18" xfId="0" applyNumberFormat="1" applyFont="1" applyFill="1" applyBorder="1" applyAlignment="1">
      <alignment horizontal="center" vertical="center" wrapText="1"/>
    </xf>
    <xf numFmtId="3" fontId="29" fillId="7" borderId="22" xfId="0" applyNumberFormat="1" applyFont="1" applyFill="1" applyBorder="1" applyAlignment="1">
      <alignment horizontal="center" vertical="center" wrapText="1"/>
    </xf>
    <xf numFmtId="3" fontId="24" fillId="5" borderId="15" xfId="0" applyNumberFormat="1" applyFont="1" applyFill="1" applyBorder="1" applyAlignment="1">
      <alignment horizontal="center" vertical="center" wrapText="1"/>
    </xf>
    <xf numFmtId="3" fontId="24" fillId="5" borderId="20" xfId="0" applyNumberFormat="1" applyFont="1" applyFill="1" applyBorder="1" applyAlignment="1">
      <alignment horizontal="center" vertical="center" wrapText="1"/>
    </xf>
    <xf numFmtId="3" fontId="24" fillId="5" borderId="17" xfId="0" applyNumberFormat="1" applyFont="1" applyFill="1" applyBorder="1" applyAlignment="1">
      <alignment horizontal="center" vertical="center" wrapText="1"/>
    </xf>
    <xf numFmtId="3" fontId="24" fillId="5" borderId="21" xfId="0" applyNumberFormat="1" applyFont="1" applyFill="1" applyBorder="1" applyAlignment="1">
      <alignment horizontal="center" vertical="center" wrapText="1"/>
    </xf>
    <xf numFmtId="3" fontId="24" fillId="5" borderId="18" xfId="0" applyNumberFormat="1" applyFont="1" applyFill="1" applyBorder="1" applyAlignment="1">
      <alignment horizontal="center" vertical="center" wrapText="1"/>
    </xf>
    <xf numFmtId="3" fontId="24" fillId="5" borderId="22" xfId="0" applyNumberFormat="1" applyFont="1" applyFill="1" applyBorder="1" applyAlignment="1">
      <alignment horizontal="center" vertical="center" wrapText="1"/>
    </xf>
    <xf numFmtId="3" fontId="32" fillId="7" borderId="15" xfId="0" applyNumberFormat="1" applyFont="1" applyFill="1" applyBorder="1" applyAlignment="1">
      <alignment horizontal="center" vertical="center" wrapText="1"/>
    </xf>
    <xf numFmtId="3" fontId="32" fillId="7" borderId="20" xfId="0" applyNumberFormat="1" applyFont="1" applyFill="1" applyBorder="1" applyAlignment="1">
      <alignment horizontal="center" vertical="center" wrapText="1"/>
    </xf>
    <xf numFmtId="3" fontId="32" fillId="7" borderId="18" xfId="0" applyNumberFormat="1" applyFont="1" applyFill="1" applyBorder="1" applyAlignment="1">
      <alignment horizontal="center" vertical="center" wrapText="1"/>
    </xf>
    <xf numFmtId="3" fontId="32" fillId="7" borderId="22" xfId="0" applyNumberFormat="1" applyFont="1" applyFill="1" applyBorder="1" applyAlignment="1">
      <alignment horizontal="center" vertical="center" wrapText="1"/>
    </xf>
    <xf numFmtId="3" fontId="26" fillId="5" borderId="26" xfId="0" applyNumberFormat="1" applyFont="1" applyFill="1" applyBorder="1" applyAlignment="1">
      <alignment horizontal="center" vertical="center" wrapText="1"/>
    </xf>
    <xf numFmtId="3" fontId="26" fillId="5" borderId="12" xfId="0" applyNumberFormat="1" applyFont="1" applyFill="1" applyBorder="1" applyAlignment="1">
      <alignment horizontal="center" vertical="center" wrapText="1"/>
    </xf>
    <xf numFmtId="43" fontId="29" fillId="7" borderId="23" xfId="2" applyNumberFormat="1" applyFont="1" applyFill="1" applyBorder="1" applyAlignment="1">
      <alignment horizontal="center" vertical="center" wrapText="1"/>
    </xf>
    <xf numFmtId="43" fontId="29" fillId="7" borderId="26" xfId="2" applyNumberFormat="1" applyFont="1" applyFill="1" applyBorder="1" applyAlignment="1">
      <alignment horizontal="center" vertical="center" wrapText="1"/>
    </xf>
    <xf numFmtId="43" fontId="29" fillId="7" borderId="12" xfId="2" applyNumberFormat="1" applyFont="1" applyFill="1" applyBorder="1" applyAlignment="1">
      <alignment horizontal="center" vertical="center" wrapText="1"/>
    </xf>
    <xf numFmtId="3" fontId="34" fillId="7" borderId="14" xfId="0" applyNumberFormat="1" applyFont="1" applyFill="1" applyBorder="1" applyAlignment="1">
      <alignment horizontal="center" vertical="center" wrapText="1"/>
    </xf>
    <xf numFmtId="3" fontId="34" fillId="7" borderId="25" xfId="0" applyNumberFormat="1" applyFont="1" applyFill="1" applyBorder="1" applyAlignment="1">
      <alignment horizontal="center" vertical="center" wrapText="1"/>
    </xf>
    <xf numFmtId="3" fontId="34" fillId="7" borderId="13" xfId="0" applyNumberFormat="1" applyFont="1" applyFill="1" applyBorder="1" applyAlignment="1">
      <alignment horizontal="center" vertical="center" wrapText="1"/>
    </xf>
    <xf numFmtId="3" fontId="34" fillId="7" borderId="15" xfId="0" applyNumberFormat="1" applyFont="1" applyFill="1" applyBorder="1" applyAlignment="1">
      <alignment horizontal="center" vertical="center" wrapText="1"/>
    </xf>
    <xf numFmtId="3" fontId="34" fillId="7" borderId="20" xfId="0" applyNumberFormat="1" applyFont="1" applyFill="1" applyBorder="1" applyAlignment="1">
      <alignment horizontal="center" vertical="center" wrapText="1"/>
    </xf>
    <xf numFmtId="3" fontId="34" fillId="7" borderId="17" xfId="0" applyNumberFormat="1" applyFont="1" applyFill="1" applyBorder="1" applyAlignment="1">
      <alignment horizontal="center" vertical="center" wrapText="1"/>
    </xf>
    <xf numFmtId="3" fontId="34" fillId="7" borderId="21" xfId="0" applyNumberFormat="1" applyFont="1" applyFill="1" applyBorder="1" applyAlignment="1">
      <alignment horizontal="center" vertical="center" wrapText="1"/>
    </xf>
    <xf numFmtId="3" fontId="34" fillId="7" borderId="18" xfId="0" applyNumberFormat="1" applyFont="1" applyFill="1" applyBorder="1" applyAlignment="1">
      <alignment horizontal="center" vertical="center" wrapText="1"/>
    </xf>
    <xf numFmtId="3" fontId="34" fillId="7" borderId="22" xfId="0" applyNumberFormat="1" applyFont="1" applyFill="1" applyBorder="1" applyAlignment="1">
      <alignment horizontal="center" vertical="center" wrapText="1"/>
    </xf>
    <xf numFmtId="3" fontId="29" fillId="7" borderId="14" xfId="0" applyNumberFormat="1" applyFont="1" applyFill="1" applyBorder="1" applyAlignment="1">
      <alignment horizontal="center" vertical="center" wrapText="1"/>
    </xf>
    <xf numFmtId="3" fontId="29" fillId="7" borderId="25" xfId="0" applyNumberFormat="1" applyFont="1" applyFill="1" applyBorder="1" applyAlignment="1">
      <alignment horizontal="center" vertical="center" wrapText="1"/>
    </xf>
    <xf numFmtId="3" fontId="29" fillId="7" borderId="13" xfId="0" applyNumberFormat="1" applyFont="1" applyFill="1" applyBorder="1" applyAlignment="1">
      <alignment horizontal="center" vertical="center" wrapText="1"/>
    </xf>
    <xf numFmtId="4" fontId="31" fillId="0" borderId="14" xfId="0" applyNumberFormat="1" applyFont="1" applyFill="1" applyBorder="1" applyAlignment="1">
      <alignment horizontal="center" vertical="center" wrapText="1"/>
    </xf>
    <xf numFmtId="4" fontId="31" fillId="0" borderId="25" xfId="0" applyNumberFormat="1" applyFont="1" applyFill="1" applyBorder="1" applyAlignment="1">
      <alignment horizontal="center" vertical="center" wrapText="1"/>
    </xf>
    <xf numFmtId="4" fontId="31" fillId="0" borderId="13" xfId="0" applyNumberFormat="1" applyFont="1" applyFill="1" applyBorder="1" applyAlignment="1">
      <alignment horizontal="center" vertical="center" wrapText="1"/>
    </xf>
    <xf numFmtId="3" fontId="29" fillId="7" borderId="23" xfId="0" applyNumberFormat="1" applyFont="1" applyFill="1" applyBorder="1" applyAlignment="1">
      <alignment horizontal="center" vertical="center" wrapText="1"/>
    </xf>
    <xf numFmtId="3" fontId="29" fillId="7" borderId="26" xfId="0" applyNumberFormat="1" applyFont="1" applyFill="1" applyBorder="1" applyAlignment="1">
      <alignment horizontal="center" vertical="center" wrapText="1"/>
    </xf>
    <xf numFmtId="3" fontId="29" fillId="7" borderId="12" xfId="0" applyNumberFormat="1" applyFont="1" applyFill="1" applyBorder="1" applyAlignment="1">
      <alignment horizontal="center" vertical="center" wrapText="1"/>
    </xf>
    <xf numFmtId="0" fontId="34" fillId="7" borderId="23" xfId="0" applyFont="1" applyFill="1" applyBorder="1" applyAlignment="1">
      <alignment horizontal="center" vertical="center" wrapText="1"/>
    </xf>
    <xf numFmtId="0" fontId="34" fillId="7" borderId="26" xfId="0" applyFont="1" applyFill="1" applyBorder="1" applyAlignment="1">
      <alignment horizontal="center" vertical="center" wrapText="1"/>
    </xf>
    <xf numFmtId="0" fontId="34" fillId="7" borderId="12" xfId="0" applyFont="1" applyFill="1" applyBorder="1" applyAlignment="1">
      <alignment horizontal="center" vertical="center" wrapText="1"/>
    </xf>
    <xf numFmtId="3" fontId="29" fillId="7" borderId="16" xfId="0" applyNumberFormat="1" applyFont="1" applyFill="1" applyBorder="1" applyAlignment="1">
      <alignment horizontal="center" vertical="center" wrapText="1"/>
    </xf>
    <xf numFmtId="3" fontId="29" fillId="7" borderId="19" xfId="0" applyNumberFormat="1" applyFont="1" applyFill="1" applyBorder="1" applyAlignment="1">
      <alignment horizontal="center" vertical="center" wrapText="1"/>
    </xf>
    <xf numFmtId="3" fontId="31" fillId="7" borderId="15" xfId="0" applyNumberFormat="1" applyFont="1" applyFill="1" applyBorder="1" applyAlignment="1">
      <alignment horizontal="center" vertical="center" wrapText="1"/>
    </xf>
    <xf numFmtId="3" fontId="31" fillId="7" borderId="20" xfId="0" applyNumberFormat="1" applyFont="1" applyFill="1" applyBorder="1" applyAlignment="1">
      <alignment horizontal="center" vertical="center" wrapText="1"/>
    </xf>
    <xf numFmtId="3" fontId="31" fillId="7" borderId="18" xfId="0" applyNumberFormat="1" applyFont="1" applyFill="1" applyBorder="1" applyAlignment="1">
      <alignment horizontal="center" vertical="center" wrapText="1"/>
    </xf>
    <xf numFmtId="3" fontId="31" fillId="7" borderId="22" xfId="0" applyNumberFormat="1" applyFont="1" applyFill="1" applyBorder="1" applyAlignment="1">
      <alignment horizontal="center" vertical="center" wrapText="1"/>
    </xf>
    <xf numFmtId="0" fontId="25" fillId="0" borderId="15" xfId="0" applyFont="1" applyFill="1" applyBorder="1" applyAlignment="1">
      <alignment horizontal="center" vertical="center" wrapText="1"/>
    </xf>
    <xf numFmtId="0" fontId="25" fillId="0" borderId="16" xfId="0" applyFont="1" applyFill="1" applyBorder="1" applyAlignment="1">
      <alignment horizontal="center" vertical="center" wrapText="1"/>
    </xf>
    <xf numFmtId="0" fontId="25" fillId="0" borderId="20" xfId="0" applyFont="1" applyFill="1" applyBorder="1" applyAlignment="1">
      <alignment horizontal="center" vertical="center" wrapText="1"/>
    </xf>
    <xf numFmtId="0" fontId="25" fillId="0" borderId="17"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21" xfId="0" applyFont="1" applyFill="1" applyBorder="1" applyAlignment="1">
      <alignment horizontal="center" vertical="center" wrapText="1"/>
    </xf>
    <xf numFmtId="0" fontId="25" fillId="0" borderId="18" xfId="0" applyFont="1" applyFill="1" applyBorder="1" applyAlignment="1">
      <alignment horizontal="center" vertical="center" wrapText="1"/>
    </xf>
    <xf numFmtId="0" fontId="25" fillId="0" borderId="19" xfId="0" applyFont="1" applyFill="1" applyBorder="1" applyAlignment="1">
      <alignment horizontal="center" vertical="center" wrapText="1"/>
    </xf>
    <xf numFmtId="0" fontId="25" fillId="0" borderId="22" xfId="0" applyFont="1" applyFill="1" applyBorder="1" applyAlignment="1">
      <alignment horizontal="center" vertical="center" wrapText="1"/>
    </xf>
    <xf numFmtId="3" fontId="32" fillId="7" borderId="17" xfId="0" applyNumberFormat="1" applyFont="1" applyFill="1" applyBorder="1" applyAlignment="1">
      <alignment horizontal="center" vertical="center" wrapText="1"/>
    </xf>
    <xf numFmtId="3" fontId="32" fillId="7" borderId="21" xfId="0" applyNumberFormat="1" applyFont="1" applyFill="1" applyBorder="1" applyAlignment="1">
      <alignment horizontal="center" vertical="center" wrapText="1"/>
    </xf>
  </cellXfs>
  <cellStyles count="5">
    <cellStyle name="Comma" xfId="3" builtinId="3"/>
    <cellStyle name="Comma 2" xfId="2"/>
    <cellStyle name="Normal" xfId="0" builtinId="0"/>
    <cellStyle name="Normal 2" xfId="1"/>
    <cellStyle name="Normal 3" xfId="4"/>
  </cellStyles>
  <dxfs count="487">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strike val="0"/>
        <condense val="0"/>
        <extend val="0"/>
        <outline val="0"/>
        <shadow val="0"/>
        <u val="none"/>
        <vertAlign val="baseline"/>
        <sz val="12"/>
        <color auto="1"/>
        <name val="Times New Roman"/>
        <scheme val="none"/>
      </font>
      <numFmt numFmtId="167" formatCode="_(* #,##0_);[Red]_(* \(#,##0\);_(* &quot;-&quot;??_);_(@_)"/>
      <fill>
        <patternFill patternType="solid">
          <fgColor indexed="64"/>
          <bgColor theme="8" tint="0.59999389629810485"/>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strike val="0"/>
        <condense val="0"/>
        <extend val="0"/>
        <outline val="0"/>
        <shadow val="0"/>
        <u val="none"/>
        <vertAlign val="baseline"/>
        <sz val="12"/>
        <color auto="1"/>
        <name val="Times New Roman"/>
        <scheme val="none"/>
      </font>
      <numFmt numFmtId="167" formatCode="_(* #,##0_);[Red]_(* \(#,##0\);_(* &quot;-&quot;??_);_(@_)"/>
      <fill>
        <patternFill patternType="solid">
          <fgColor indexed="64"/>
          <bgColor theme="8" tint="0.59999389629810485"/>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strike val="0"/>
        <condense val="0"/>
        <extend val="0"/>
        <outline val="0"/>
        <shadow val="0"/>
        <u val="none"/>
        <vertAlign val="baseline"/>
        <sz val="12"/>
        <color auto="1"/>
        <name val="Times New Roman"/>
        <scheme val="none"/>
      </font>
      <numFmt numFmtId="167" formatCode="_(* #,##0_);[Red]_(* \(#,##0\);_(* &quot;-&quot;??_);_(@_)"/>
      <fill>
        <patternFill patternType="solid">
          <fgColor indexed="64"/>
          <bgColor theme="8" tint="0.59999389629810485"/>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strike val="0"/>
        <condense val="0"/>
        <extend val="0"/>
        <outline val="0"/>
        <shadow val="0"/>
        <u val="none"/>
        <vertAlign val="baseline"/>
        <sz val="12"/>
        <color auto="1"/>
        <name val="Times New Roman"/>
        <scheme val="none"/>
      </font>
      <numFmt numFmtId="167" formatCode="_(* #,##0_);[Red]_(* \(#,##0\);_(* &quot;-&quot;??_);_(@_)"/>
      <fill>
        <patternFill patternType="solid">
          <fgColor indexed="64"/>
          <bgColor theme="8" tint="0.59999389629810485"/>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strike val="0"/>
        <condense val="0"/>
        <extend val="0"/>
        <outline val="0"/>
        <shadow val="0"/>
        <u val="none"/>
        <vertAlign val="baseline"/>
        <sz val="12"/>
        <color auto="1"/>
        <name val="Times New Roman"/>
        <scheme val="none"/>
      </font>
      <numFmt numFmtId="167" formatCode="_(* #,##0_);[Red]_(* \(#,##0\);_(* &quot;-&quot;??_);_(@_)"/>
      <fill>
        <patternFill patternType="solid">
          <fgColor indexed="64"/>
          <bgColor theme="8" tint="0.59999389629810485"/>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strike val="0"/>
        <condense val="0"/>
        <extend val="0"/>
        <outline val="0"/>
        <shadow val="0"/>
        <u val="none"/>
        <vertAlign val="baseline"/>
        <sz val="12"/>
        <color auto="1"/>
        <name val="Times New Roman"/>
        <scheme val="none"/>
      </font>
      <numFmt numFmtId="167" formatCode="_(* #,##0_);[Red]_(* \(#,##0\);_(* &quot;-&quot;??_);_(@_)"/>
      <fill>
        <patternFill patternType="solid">
          <fgColor indexed="64"/>
          <bgColor theme="8" tint="0.59999389629810485"/>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strike val="0"/>
        <condense val="0"/>
        <extend val="0"/>
        <outline val="0"/>
        <shadow val="0"/>
        <u val="none"/>
        <vertAlign val="baseline"/>
        <sz val="12"/>
        <color auto="1"/>
        <name val="Times New Roman"/>
        <scheme val="none"/>
      </font>
      <numFmt numFmtId="167" formatCode="_(* #,##0_);[Red]_(* \(#,##0\);_(* &quot;-&quot;??_);_(@_)"/>
      <fill>
        <patternFill patternType="solid">
          <fgColor indexed="64"/>
          <bgColor theme="8" tint="0.59999389629810485"/>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strike val="0"/>
        <condense val="0"/>
        <extend val="0"/>
        <outline val="0"/>
        <shadow val="0"/>
        <u val="none"/>
        <vertAlign val="baseline"/>
        <sz val="12"/>
        <color auto="1"/>
        <name val="Times New Roman"/>
        <scheme val="none"/>
      </font>
      <numFmt numFmtId="167" formatCode="_(* #,##0_);[Red]_(* \(#,##0\);_(* &quot;-&quot;??_);_(@_)"/>
      <fill>
        <patternFill patternType="solid">
          <fgColor indexed="64"/>
          <bgColor theme="8" tint="0.59999389629810485"/>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strike val="0"/>
        <condense val="0"/>
        <extend val="0"/>
        <outline val="0"/>
        <shadow val="0"/>
        <u val="none"/>
        <vertAlign val="baseline"/>
        <sz val="12"/>
        <color auto="1"/>
        <name val="Times New Roman"/>
        <scheme val="none"/>
      </font>
      <numFmt numFmtId="167" formatCode="_(* #,##0_);[Red]_(* \(#,##0\);_(* &quot;-&quot;??_);_(@_)"/>
      <fill>
        <patternFill patternType="solid">
          <fgColor indexed="64"/>
          <bgColor theme="8" tint="0.59999389629810485"/>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Times New Roman"/>
        <scheme val="none"/>
      </font>
      <numFmt numFmtId="168" formatCode="_(* #,##0.00_);[Red]_(* \(#,##0.00\);_(* &quot;-&quot;??_);_(@_)"/>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8" formatCode="_(* #,##0.00_);[Red]_(* \(#,##0.00\);_(* &quot;-&quot;??_);_(@_)"/>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8" formatCode="_(* #,##0.00_);[Red]_(* \(#,##0.00\);_(* &quot;-&quot;??_);_(@_)"/>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8" formatCode="_(* #,##0.00_);[Red]_(* \(#,##0.00\);_(* &quot;-&quot;??_);_(@_)"/>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general" vertical="center" textRotation="0" wrapText="0" indent="0" justifyLastLine="0" shrinkToFit="0" readingOrder="0"/>
    </dxf>
    <dxf>
      <font>
        <b val="0"/>
      </font>
      <numFmt numFmtId="167" formatCode="_(* #,##0_);[Red]_(* \(#,##0\);_(* &quot;-&quot;??_);_(@_)"/>
      <fill>
        <patternFill patternType="solid">
          <fgColor indexed="64"/>
          <bgColor theme="8" tint="0.59999389629810485"/>
        </patternFill>
      </fill>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general" vertical="center" textRotation="0" wrapText="0" indent="0" justifyLastLine="0" shrinkToFit="0" readingOrder="0"/>
    </dxf>
    <dxf>
      <font>
        <b val="0"/>
      </font>
      <numFmt numFmtId="167" formatCode="_(* #,##0_);[Red]_(* \(#,##0\);_(* &quot;-&quot;??_);_(@_)"/>
      <fill>
        <patternFill patternType="solid">
          <fgColor indexed="64"/>
          <bgColor theme="8" tint="0.59999389629810485"/>
        </patternFill>
      </fill>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general" vertical="center" textRotation="0" wrapText="0" indent="0" justifyLastLine="0" shrinkToFit="0" readingOrder="0"/>
    </dxf>
    <dxf>
      <font>
        <b val="0"/>
      </font>
      <numFmt numFmtId="167" formatCode="_(* #,##0_);[Red]_(* \(#,##0\);_(* &quot;-&quot;??_);_(@_)"/>
      <fill>
        <patternFill patternType="solid">
          <fgColor indexed="64"/>
          <bgColor theme="8" tint="0.59999389629810485"/>
        </patternFill>
      </fill>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general" vertical="center" textRotation="0" wrapText="0" indent="0" justifyLastLine="0" shrinkToFit="0" readingOrder="0"/>
    </dxf>
    <dxf>
      <font>
        <b val="0"/>
      </font>
      <numFmt numFmtId="167" formatCode="_(* #,##0_);[Red]_(* \(#,##0\);_(* &quot;-&quot;??_);_(@_)"/>
      <fill>
        <patternFill patternType="solid">
          <fgColor indexed="64"/>
          <bgColor theme="8" tint="0.59999389629810485"/>
        </patternFill>
      </fill>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general" vertical="center" textRotation="0" wrapText="0" indent="0" justifyLastLine="0" shrinkToFit="0" readingOrder="0"/>
    </dxf>
    <dxf>
      <font>
        <b val="0"/>
      </font>
      <fill>
        <patternFill patternType="solid">
          <fgColor indexed="64"/>
          <bgColor theme="8" tint="0.59999389629810485"/>
        </patternFill>
      </fill>
    </dxf>
    <dxf>
      <font>
        <b val="0"/>
        <i val="0"/>
        <strike val="0"/>
        <condense val="0"/>
        <extend val="0"/>
        <outline val="0"/>
        <shadow val="0"/>
        <u val="none"/>
        <vertAlign val="baseline"/>
        <sz val="12"/>
        <color auto="1"/>
        <name val="Times New Roman"/>
        <scheme val="none"/>
      </font>
      <numFmt numFmtId="168" formatCode="_(* #,##0.00_);[Red]_(* \(#,##0.00\);_(* &quot;-&quot;??_);_(@_)"/>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8" formatCode="_(* #,##0.00_);[Red]_(* \(#,##0.00\);_(* &quot;-&quot;??_);_(@_)"/>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solid">
          <fgColor indexed="64"/>
          <bgColor theme="8" tint="0.5999938962981048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solid">
          <fgColor indexed="64"/>
          <bgColor theme="8" tint="0.5999938962981048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solid">
          <fgColor indexed="64"/>
          <bgColor theme="8" tint="0.5999938962981048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solid">
          <fgColor indexed="64"/>
          <bgColor theme="8" tint="0.5999938962981048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solid">
          <fgColor indexed="64"/>
          <bgColor theme="8" tint="0.5999938962981048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solid">
          <fgColor indexed="64"/>
          <bgColor theme="8" tint="0.5999938962981048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solid">
          <fgColor indexed="64"/>
          <bgColor theme="8" tint="0.5999938962981048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solid">
          <fgColor indexed="64"/>
          <bgColor theme="8" tint="0.5999938962981048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solid">
          <fgColor indexed="64"/>
          <bgColor theme="8" tint="0.5999938962981048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solid">
          <fgColor indexed="64"/>
          <bgColor theme="8" tint="0.5999938962981048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solid">
          <fgColor indexed="64"/>
          <bgColor theme="8" tint="0.5999938962981048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solid">
          <fgColor indexed="64"/>
          <bgColor theme="8" tint="0.5999938962981048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solid">
          <fgColor indexed="64"/>
          <bgColor theme="8" tint="0.5999938962981048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solid">
          <fgColor indexed="64"/>
          <bgColor theme="8" tint="0.5999938962981048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solid">
          <fgColor indexed="64"/>
          <bgColor theme="8" tint="0.5999938962981048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solid">
          <fgColor indexed="64"/>
          <bgColor theme="8" tint="0.5999938962981048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alignment horizontal="general" vertical="center" textRotation="0" wrapText="1"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alignment horizontal="general" vertical="center" textRotation="0" wrapText="1"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solid">
          <fgColor indexed="64"/>
          <bgColor theme="8" tint="0.5999938962981048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alignment horizontal="general" vertical="center" textRotation="0" wrapText="1"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alignment horizontal="general" vertical="center" textRotation="0" wrapText="1"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alignment horizontal="general" vertical="center" textRotation="0" wrapText="1"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alignment horizontal="general" vertical="center" textRotation="0" wrapText="0" indent="0" justifyLastLine="0" shrinkToFit="0" readingOrder="0"/>
    </dxf>
    <dxf>
      <font>
        <b val="0"/>
        <i val="0"/>
        <strike val="0"/>
        <condense val="0"/>
        <extend val="0"/>
        <outline val="0"/>
        <shadow val="0"/>
        <u val="none"/>
        <vertAlign val="baseline"/>
        <sz val="12"/>
        <color rgb="FFC00000"/>
        <name val="Times New Roman"/>
        <scheme val="none"/>
      </font>
      <fill>
        <patternFill patternType="none">
          <fgColor indexed="64"/>
          <bgColor indexed="65"/>
        </patternFill>
      </fill>
      <alignment horizontal="center" vertical="center" textRotation="0" wrapText="1" indent="0" justifyLastLine="0" shrinkToFit="0" readingOrder="0"/>
    </dxf>
    <dxf>
      <font>
        <i/>
        <strike val="0"/>
        <outline val="0"/>
        <shadow val="0"/>
        <u val="none"/>
        <vertAlign val="baseline"/>
        <sz val="12"/>
        <color auto="1"/>
        <name val="Times New Roman"/>
        <scheme val="none"/>
      </font>
      <numFmt numFmtId="167" formatCode="_(* #,##0_);[Red]_(* \(#,##0\);_(* &quot;-&quot;??_);_(@_)"/>
      <fill>
        <patternFill patternType="solid">
          <fgColor indexed="64"/>
          <bgColor theme="8" tint="0.59999389629810485"/>
        </patternFill>
      </fill>
      <alignment horizontal="center" vertical="center" textRotation="0" wrapText="1" indent="0" justifyLastLine="0" shrinkToFit="0" readingOrder="0"/>
    </dxf>
    <dxf>
      <font>
        <i/>
        <strike val="0"/>
        <outline val="0"/>
        <shadow val="0"/>
        <u val="none"/>
        <vertAlign val="baseline"/>
        <sz val="12"/>
        <color auto="1"/>
        <name val="Times New Roman"/>
        <scheme val="none"/>
      </font>
      <numFmt numFmtId="167" formatCode="_(* #,##0_);[Red]_(* \(#,##0\);_(* &quot;-&quot;??_);_(@_)"/>
      <fill>
        <patternFill patternType="solid">
          <fgColor indexed="64"/>
          <bgColor theme="8" tint="0.59999389629810485"/>
        </patternFill>
      </fill>
      <alignment horizontal="center" vertical="center" textRotation="0" wrapText="1" indent="0" justifyLastLine="0" shrinkToFit="0" readingOrder="0"/>
    </dxf>
    <dxf>
      <font>
        <i/>
        <strike val="0"/>
        <outline val="0"/>
        <shadow val="0"/>
        <u val="none"/>
        <vertAlign val="baseline"/>
        <sz val="12"/>
        <color auto="1"/>
        <name val="Times New Roman"/>
        <scheme val="none"/>
      </font>
      <numFmt numFmtId="167" formatCode="_(* #,##0_);[Red]_(* \(#,##0\);_(* &quot;-&quot;??_);_(@_)"/>
      <fill>
        <patternFill patternType="solid">
          <fgColor indexed="64"/>
          <bgColor theme="8" tint="0.59999389629810485"/>
        </patternFill>
      </fill>
      <alignment horizontal="center" vertical="center" textRotation="0" wrapText="1" indent="0" justifyLastLine="0" shrinkToFit="0" readingOrder="0"/>
    </dxf>
    <dxf>
      <font>
        <i/>
        <strike val="0"/>
        <outline val="0"/>
        <shadow val="0"/>
        <u val="none"/>
        <vertAlign val="baseline"/>
        <sz val="12"/>
        <color auto="1"/>
        <name val="Times New Roman"/>
        <scheme val="none"/>
      </font>
      <numFmt numFmtId="167" formatCode="_(* #,##0_);[Red]_(* \(#,##0\);_(* &quot;-&quot;??_);_(@_)"/>
      <fill>
        <patternFill patternType="solid">
          <fgColor indexed="64"/>
          <bgColor theme="8" tint="0.59999389629810485"/>
        </patternFill>
      </fill>
      <alignment horizontal="center" vertical="center" textRotation="0" wrapText="1" indent="0" justifyLastLine="0" shrinkToFit="0" readingOrder="0"/>
    </dxf>
    <dxf>
      <font>
        <i/>
        <strike val="0"/>
        <outline val="0"/>
        <shadow val="0"/>
        <u val="none"/>
        <vertAlign val="baseline"/>
        <sz val="12"/>
        <color auto="1"/>
        <name val="Times New Roman"/>
        <scheme val="none"/>
      </font>
      <numFmt numFmtId="167" formatCode="_(* #,##0_);[Red]_(* \(#,##0\);_(* &quot;-&quot;??_);_(@_)"/>
      <fill>
        <patternFill patternType="solid">
          <fgColor indexed="64"/>
          <bgColor theme="8" tint="0.59999389629810485"/>
        </patternFill>
      </fill>
      <alignment horizontal="center" vertical="center" textRotation="0" wrapText="1" indent="0" justifyLastLine="0" shrinkToFit="0" readingOrder="0"/>
    </dxf>
    <dxf>
      <font>
        <i/>
        <strike val="0"/>
        <outline val="0"/>
        <shadow val="0"/>
        <u val="none"/>
        <vertAlign val="baseline"/>
        <sz val="12"/>
        <color auto="1"/>
        <name val="Times New Roman"/>
        <scheme val="none"/>
      </font>
      <numFmt numFmtId="167" formatCode="_(* #,##0_);[Red]_(* \(#,##0\);_(* &quot;-&quot;??_);_(@_)"/>
      <fill>
        <patternFill patternType="solid">
          <fgColor indexed="64"/>
          <bgColor theme="8" tint="0.59999389629810485"/>
        </patternFill>
      </fill>
      <alignment horizontal="center" vertical="center" textRotation="0" wrapText="1"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color auto="1"/>
        <name val="Times New Roman"/>
        <scheme val="none"/>
      </font>
      <numFmt numFmtId="167" formatCode="_(* #,##0_);[Red]_(* \(#,##0\);_(* &quot;-&quot;??_);_(@_)"/>
      <fill>
        <patternFill patternType="solid">
          <fgColor indexed="64"/>
          <bgColor theme="8" tint="0.59999389629810485"/>
        </patternFill>
      </fill>
      <alignment horizontal="center" vertical="center" textRotation="0" wrapText="1" indent="0" justifyLastLine="0" shrinkToFit="0" readingOrder="0"/>
    </dxf>
    <dxf>
      <font>
        <strike val="0"/>
        <outline val="0"/>
        <shadow val="0"/>
        <u val="none"/>
        <vertAlign val="baseline"/>
        <sz val="12"/>
        <color auto="1"/>
        <name val="Times New Roman"/>
        <scheme val="none"/>
      </font>
      <numFmt numFmtId="167" formatCode="_(* #,##0_);[Red]_(* \(#,##0\);_(* &quot;-&quot;??_);_(@_)"/>
      <fill>
        <patternFill patternType="solid">
          <fgColor indexed="64"/>
          <bgColor theme="8" tint="0.59999389629810485"/>
        </patternFill>
      </fill>
      <alignment horizontal="center" vertical="center" textRotation="0" wrapText="1"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color auto="1"/>
        <name val="Times New Roman"/>
        <scheme val="none"/>
      </font>
      <numFmt numFmtId="167" formatCode="_(* #,##0_);[Red]_(* \(#,##0\);_(* &quot;-&quot;??_);_(@_)"/>
      <fill>
        <patternFill patternType="solid">
          <fgColor indexed="64"/>
          <bgColor theme="8" tint="0.59999389629810485"/>
        </patternFill>
      </fill>
      <alignment horizontal="center" vertical="center" textRotation="0" wrapText="1" indent="0" justifyLastLine="0" shrinkToFit="0" readingOrder="0"/>
    </dxf>
    <dxf>
      <font>
        <strike val="0"/>
        <outline val="0"/>
        <shadow val="0"/>
        <u val="none"/>
        <vertAlign val="baseline"/>
        <sz val="12"/>
        <color auto="1"/>
        <name val="Times New Roman"/>
        <scheme val="none"/>
      </font>
      <numFmt numFmtId="167" formatCode="_(* #,##0_);[Red]_(* \(#,##0\);_(* &quot;-&quot;??_);_(@_)"/>
      <fill>
        <patternFill patternType="solid">
          <fgColor indexed="64"/>
          <bgColor theme="8" tint="0.59999389629810485"/>
        </patternFill>
      </fill>
      <alignment horizontal="center" vertical="center" textRotation="0" wrapText="1" indent="0" justifyLastLine="0" shrinkToFit="0" readingOrder="0"/>
    </dxf>
    <dxf>
      <font>
        <strike val="0"/>
        <outline val="0"/>
        <shadow val="0"/>
        <u val="none"/>
        <vertAlign val="baseline"/>
        <sz val="12"/>
        <name val="Times New Roman"/>
        <scheme val="none"/>
      </font>
      <numFmt numFmtId="168" formatCode="_(* #,##0.00_);[Red]_(* \(#,##0.0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8" formatCode="_(* #,##0.00_);[Red]_(* \(#,##0.00\);_(* &quot;-&quot;??_);_(@_)"/>
      <fill>
        <patternFill patternType="none">
          <fgColor indexed="64"/>
          <bgColor auto="1"/>
        </patternFill>
      </fill>
      <alignment vertical="center" indent="0" justifyLastLine="0" shrinkToFit="0" readingOrder="0"/>
    </dxf>
    <dxf>
      <font>
        <i/>
        <strike val="0"/>
        <outline val="0"/>
        <shadow val="0"/>
        <u val="none"/>
        <vertAlign val="baseline"/>
        <sz val="12"/>
        <color auto="1"/>
        <name val="Times New Roman"/>
        <scheme val="none"/>
      </font>
      <numFmt numFmtId="167" formatCode="_(* #,##0_);[Red]_(* \(#,##0\);_(* &quot;-&quot;??_);_(@_)"/>
      <fill>
        <patternFill patternType="solid">
          <fgColor indexed="64"/>
          <bgColor theme="8" tint="0.59999389629810485"/>
        </patternFill>
      </fill>
      <alignment horizontal="center" vertical="center" textRotation="0" wrapText="1" indent="0" justifyLastLine="0" shrinkToFit="0" readingOrder="0"/>
    </dxf>
    <dxf>
      <font>
        <i/>
        <strike val="0"/>
        <outline val="0"/>
        <shadow val="0"/>
        <u val="none"/>
        <vertAlign val="baseline"/>
        <sz val="12"/>
        <color auto="1"/>
        <name val="Times New Roman"/>
        <scheme val="none"/>
      </font>
      <numFmt numFmtId="167" formatCode="_(* #,##0_);[Red]_(* \(#,##0\);_(* &quot;-&quot;??_);_(@_)"/>
      <fill>
        <patternFill patternType="solid">
          <fgColor indexed="64"/>
          <bgColor theme="8" tint="0.59999389629810485"/>
        </patternFill>
      </fill>
      <alignment horizontal="center" vertical="center" textRotation="0" wrapText="1" indent="0" justifyLastLine="0" shrinkToFit="0" readingOrder="0"/>
    </dxf>
    <dxf>
      <font>
        <i/>
        <strike val="0"/>
        <outline val="0"/>
        <shadow val="0"/>
        <u val="none"/>
        <vertAlign val="baseline"/>
        <sz val="12"/>
        <color auto="1"/>
        <name val="Times New Roman"/>
        <scheme val="none"/>
      </font>
      <numFmt numFmtId="167" formatCode="_(* #,##0_);[Red]_(* \(#,##0\);_(* &quot;-&quot;??_);_(@_)"/>
      <fill>
        <patternFill patternType="solid">
          <fgColor indexed="64"/>
          <bgColor theme="8" tint="0.59999389629810485"/>
        </patternFill>
      </fill>
      <alignment horizontal="center" vertical="center" textRotation="0" wrapText="1" indent="0" justifyLastLine="0" shrinkToFit="0" readingOrder="0"/>
    </dxf>
    <dxf>
      <font>
        <i/>
        <strike val="0"/>
        <outline val="0"/>
        <shadow val="0"/>
        <u val="none"/>
        <vertAlign val="baseline"/>
        <sz val="12"/>
        <color auto="1"/>
        <name val="Times New Roman"/>
        <scheme val="none"/>
      </font>
      <numFmt numFmtId="167" formatCode="_(* #,##0_);[Red]_(* \(#,##0\);_(* &quot;-&quot;??_);_(@_)"/>
      <fill>
        <patternFill patternType="solid">
          <fgColor indexed="64"/>
          <bgColor theme="8" tint="0.59999389629810485"/>
        </patternFill>
      </fill>
      <alignment horizontal="center" vertical="center" textRotation="0" wrapText="1" indent="0" justifyLastLine="0" shrinkToFit="0" readingOrder="0"/>
    </dxf>
    <dxf>
      <font>
        <i/>
        <strike val="0"/>
        <outline val="0"/>
        <shadow val="0"/>
        <u val="none"/>
        <vertAlign val="baseline"/>
        <sz val="12"/>
        <color auto="1"/>
        <name val="Times New Roman"/>
        <scheme val="none"/>
      </font>
      <numFmt numFmtId="167" formatCode="_(* #,##0_);[Red]_(* \(#,##0\);_(* &quot;-&quot;??_);_(@_)"/>
      <fill>
        <patternFill patternType="solid">
          <fgColor indexed="64"/>
          <bgColor theme="8" tint="0.59999389629810485"/>
        </patternFill>
      </fill>
      <alignment horizontal="center" vertical="center" textRotation="0" wrapText="1" indent="0" justifyLastLine="0" shrinkToFit="0" readingOrder="0"/>
    </dxf>
    <dxf>
      <font>
        <strike val="0"/>
        <outline val="0"/>
        <shadow val="0"/>
        <u val="none"/>
        <vertAlign val="baseline"/>
        <sz val="12"/>
        <name val="Times New Roman"/>
        <scheme val="none"/>
      </font>
      <numFmt numFmtId="168" formatCode="_(* #,##0.00_);[Red]_(* \(#,##0.0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color auto="1"/>
        <name val="Times New Roman"/>
        <scheme val="none"/>
      </font>
      <numFmt numFmtId="167" formatCode="_(* #,##0_);[Red]_(* \(#,##0\);_(* &quot;-&quot;??_);_(@_)"/>
      <fill>
        <patternFill patternType="solid">
          <fgColor indexed="64"/>
          <bgColor theme="8" tint="0.59999389629810485"/>
        </patternFill>
      </fill>
      <alignment horizontal="center" vertical="center" textRotation="0" wrapText="1" indent="0" justifyLastLine="0" shrinkToFit="0" readingOrder="0"/>
    </dxf>
    <dxf>
      <font>
        <strike val="0"/>
        <outline val="0"/>
        <shadow val="0"/>
        <u val="none"/>
        <vertAlign val="baseline"/>
        <sz val="12"/>
        <color auto="1"/>
        <name val="Times New Roman"/>
        <scheme val="none"/>
      </font>
      <numFmt numFmtId="167" formatCode="_(* #,##0_);[Red]_(* \(#,##0\);_(* &quot;-&quot;??_);_(@_)"/>
      <fill>
        <patternFill patternType="solid">
          <fgColor indexed="64"/>
          <bgColor theme="8" tint="0.59999389629810485"/>
        </patternFill>
      </fill>
      <alignment horizontal="center" vertical="center" textRotation="0" wrapText="1"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color auto="1"/>
        <name val="Times New Roman"/>
        <scheme val="none"/>
      </font>
      <numFmt numFmtId="167" formatCode="_(* #,##0_);[Red]_(* \(#,##0\);_(* &quot;-&quot;??_);_(@_)"/>
      <fill>
        <patternFill patternType="solid">
          <fgColor indexed="64"/>
          <bgColor theme="8" tint="0.59999389629810485"/>
        </patternFill>
      </fill>
      <alignment horizontal="center" vertical="center" textRotation="0" wrapText="1" indent="0" justifyLastLine="0" shrinkToFit="0" readingOrder="0"/>
    </dxf>
    <dxf>
      <font>
        <strike val="0"/>
        <outline val="0"/>
        <shadow val="0"/>
        <u val="none"/>
        <vertAlign val="baseline"/>
        <sz val="12"/>
        <color auto="1"/>
        <name val="Times New Roman"/>
        <scheme val="none"/>
      </font>
      <numFmt numFmtId="167" formatCode="_(* #,##0_);[Red]_(* \(#,##0\);_(* &quot;-&quot;??_);_(@_)"/>
      <fill>
        <patternFill patternType="solid">
          <fgColor indexed="64"/>
          <bgColor theme="8" tint="0.59999389629810485"/>
        </patternFill>
      </fill>
      <alignment horizontal="center" vertical="center" textRotation="0" wrapText="1"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color auto="1"/>
        <name val="Times New Roman"/>
        <scheme val="none"/>
      </font>
      <numFmt numFmtId="167" formatCode="_(* #,##0_);[Red]_(* \(#,##0\);_(* &quot;-&quot;??_);_(@_)"/>
      <fill>
        <patternFill patternType="solid">
          <fgColor indexed="64"/>
          <bgColor theme="8" tint="0.59999389629810485"/>
        </patternFill>
      </fill>
      <alignment horizontal="center" vertical="center" textRotation="0" wrapText="1" indent="0" justifyLastLine="0" shrinkToFit="0" readingOrder="0"/>
    </dxf>
    <dxf>
      <font>
        <strike val="0"/>
        <outline val="0"/>
        <shadow val="0"/>
        <u val="none"/>
        <vertAlign val="baseline"/>
        <sz val="12"/>
        <color auto="1"/>
        <name val="Times New Roman"/>
        <scheme val="none"/>
      </font>
      <numFmt numFmtId="167" formatCode="_(* #,##0_);[Red]_(* \(#,##0\);_(* &quot;-&quot;??_);_(@_)"/>
      <fill>
        <patternFill patternType="solid">
          <fgColor indexed="64"/>
          <bgColor theme="8" tint="0.59999389629810485"/>
        </patternFill>
      </fill>
      <alignment horizontal="center" vertical="center" textRotation="0" wrapText="1"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color auto="1"/>
        <name val="Times New Roman"/>
        <scheme val="none"/>
      </font>
      <numFmt numFmtId="167" formatCode="_(* #,##0_);[Red]_(* \(#,##0\);_(* &quot;-&quot;??_);_(@_)"/>
      <fill>
        <patternFill patternType="solid">
          <fgColor indexed="64"/>
          <bgColor theme="8" tint="0.59999389629810485"/>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auto="1"/>
        </patternFill>
      </fill>
      <alignment vertical="center"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auto="1"/>
        </patternFill>
      </fill>
      <alignment vertical="center" indent="0" justifyLastLine="0" shrinkToFit="0" readingOrder="0"/>
    </dxf>
    <dxf>
      <font>
        <strike val="0"/>
        <outline val="0"/>
        <shadow val="0"/>
        <u val="none"/>
        <vertAlign val="baseline"/>
        <sz val="12"/>
        <color auto="1"/>
        <name val="Times New Roman"/>
        <scheme val="none"/>
      </font>
      <numFmt numFmtId="167" formatCode="_(* #,##0_);[Red]_(* \(#,##0\);_(* &quot;-&quot;??_);_(@_)"/>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sz val="12"/>
        <color auto="1"/>
        <name val="Times New Roman"/>
        <scheme val="none"/>
      </font>
      <numFmt numFmtId="167" formatCode="_(* #,##0_);[Red]_(* \(#,##0\);_(* &quot;-&quot;??_);_(@_)"/>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sz val="12"/>
        <color auto="1"/>
        <name val="Times New Roman"/>
        <scheme val="none"/>
      </font>
      <numFmt numFmtId="167" formatCode="_(* #,##0_);[Red]_(* \(#,##0\);_(* &quot;-&quot;??_);_(@_)"/>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sz val="12"/>
        <color auto="1"/>
        <name val="Times New Roman"/>
        <scheme val="none"/>
      </font>
      <numFmt numFmtId="167" formatCode="_(* #,##0_);[Red]_(* \(#,##0\);_(* &quot;-&quot;??_);_(@_)"/>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2"/>
        <color auto="1"/>
        <name val="Times New Roman"/>
        <scheme val="none"/>
      </font>
      <numFmt numFmtId="167" formatCode="_(* #,##0_);[Red]_(* \(#,##0\);_(* &quot;-&quot;??_);_(@_)"/>
      <fill>
        <patternFill patternType="none">
          <fgColor indexed="64"/>
          <bgColor indexed="65"/>
        </patternFill>
      </fill>
      <alignment horizontal="general" vertical="center" textRotation="0" wrapText="1" indent="0" justifyLastLine="0" shrinkToFit="0" readingOrder="0"/>
    </dxf>
    <dxf>
      <font>
        <b/>
        <i val="0"/>
        <strike val="0"/>
        <condense val="0"/>
        <extend val="0"/>
        <outline val="0"/>
        <shadow val="0"/>
        <u val="none"/>
        <vertAlign val="baseline"/>
        <sz val="12"/>
        <color auto="1"/>
        <name val="Times New Roman"/>
        <scheme val="none"/>
      </font>
      <numFmt numFmtId="167" formatCode="_(* #,##0_);[Red]_(* \(#,##0\);_(* &quot;-&quot;??_);_(@_)"/>
      <fill>
        <patternFill patternType="solid">
          <fgColor indexed="64"/>
          <bgColor theme="8" tint="0.59999389629810485"/>
        </patternFill>
      </fill>
      <alignment horizontal="general" vertical="center" textRotation="0" wrapText="0" indent="0" justifyLastLine="0" shrinkToFit="0" readingOrder="0"/>
    </dxf>
    <dxf>
      <font>
        <strike val="0"/>
        <outline val="0"/>
        <shadow val="0"/>
        <u val="none"/>
        <vertAlign val="baseline"/>
        <sz val="12"/>
        <color auto="1"/>
        <name val="Times New Roman"/>
        <scheme val="none"/>
      </font>
      <numFmt numFmtId="167" formatCode="_(* #,##0_);[Red]_(* \(#,##0\);_(* &quot;-&quot;??_);_(@_)"/>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2"/>
        <color auto="1"/>
        <name val="Times New Roman"/>
        <scheme val="none"/>
      </font>
      <numFmt numFmtId="167" formatCode="_(* #,##0_);[Red]_(* \(#,##0\);_(* &quot;-&quot;??_);_(@_)"/>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2"/>
        <color auto="1"/>
        <name val="Times New Roman"/>
        <scheme val="none"/>
      </font>
      <numFmt numFmtId="167" formatCode="_(* #,##0_);[Red]_(* \(#,##0\);_(* &quot;-&quot;??_);_(@_)"/>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2"/>
        <color auto="1"/>
        <name val="Times New Roman"/>
        <scheme val="none"/>
      </font>
      <numFmt numFmtId="167" formatCode="_(* #,##0_);[Red]_(* \(#,##0\);_(* &quot;-&quot;??_);_(@_)"/>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sz val="12"/>
        <color auto="1"/>
        <name val="Times New Roman"/>
        <scheme val="none"/>
      </font>
      <numFmt numFmtId="167" formatCode="_(* #,##0_);[Red]_(* \(#,##0\);_(* &quot;-&quot;??_);_(@_)"/>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sz val="12"/>
        <name val="Times New Roman"/>
        <scheme val="none"/>
      </font>
      <numFmt numFmtId="175" formatCode="#.##0"/>
      <alignment vertical="center" indent="0" justifyLastLine="0" shrinkToFit="0" readingOrder="0"/>
    </dxf>
    <dxf>
      <font>
        <strike val="0"/>
        <outline val="0"/>
        <shadow val="0"/>
        <u val="none"/>
        <vertAlign val="baseline"/>
        <sz val="12"/>
        <name val="Times New Roman"/>
        <scheme val="none"/>
      </font>
      <numFmt numFmtId="175" formatCode="#.##0"/>
      <fill>
        <patternFill patternType="none">
          <fgColor indexed="64"/>
          <bgColor auto="1"/>
        </patternFill>
      </fill>
      <alignment vertical="center" indent="0" justifyLastLine="0" shrinkToFit="0" readingOrder="0"/>
    </dxf>
    <dxf>
      <font>
        <b/>
        <i val="0"/>
        <strike val="0"/>
        <condense val="0"/>
        <extend val="0"/>
        <outline val="0"/>
        <shadow val="0"/>
        <u val="none"/>
        <vertAlign val="baseline"/>
        <sz val="12"/>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dxf>
    <dxf>
      <font>
        <b/>
        <i/>
        <sz val="12"/>
        <color auto="1"/>
        <name val="Times New Roman"/>
        <scheme val="none"/>
      </font>
      <numFmt numFmtId="167" formatCode="_(* #,##0_);[Red]_(* \(#,##0\);_(* &quot;-&quot;??_);_(@_)"/>
      <fill>
        <patternFill patternType="solid">
          <fgColor indexed="64"/>
          <bgColor theme="8" tint="0.59999389629810485"/>
        </patternFill>
      </fill>
      <alignment horizontal="center" vertical="center" textRotation="0" wrapText="1" indent="0" justifyLastLine="0" shrinkToFit="0" readingOrder="0"/>
    </dxf>
    <dxf>
      <font>
        <b/>
        <i/>
        <sz val="12"/>
        <color auto="1"/>
        <name val="Times New Roman"/>
        <scheme val="none"/>
      </font>
      <numFmt numFmtId="167" formatCode="_(* #,##0_);[Red]_(* \(#,##0\);_(* &quot;-&quot;??_);_(@_)"/>
      <fill>
        <patternFill patternType="solid">
          <fgColor indexed="64"/>
          <bgColor theme="8" tint="0.59999389629810485"/>
        </patternFill>
      </fill>
      <alignment horizontal="center" vertical="center" textRotation="0" wrapText="1" indent="0" justifyLastLine="0" shrinkToFit="0" readingOrder="0"/>
    </dxf>
    <dxf>
      <font>
        <name val="Times New Roman"/>
      </font>
      <numFmt numFmtId="167" formatCode="_(* #,##0_);[Red]_(* \(#,##0\);_(* &quot;-&quot;??_);_(@_)"/>
      <fill>
        <patternFill patternType="none">
          <fgColor indexed="64"/>
          <bgColor auto="1"/>
        </patternFill>
      </fill>
    </dxf>
    <dxf>
      <font>
        <name val="Times New Roman"/>
      </font>
      <numFmt numFmtId="167" formatCode="_(* #,##0_);[Red]_(* \(#,##0\);_(* &quot;-&quot;??_);_(@_)"/>
      <fill>
        <patternFill patternType="none">
          <fgColor indexed="64"/>
          <bgColor auto="1"/>
        </patternFill>
      </fill>
    </dxf>
    <dxf>
      <font>
        <b/>
        <sz val="12"/>
        <color auto="1"/>
        <name val="Times New Roman"/>
        <scheme val="none"/>
      </font>
      <numFmt numFmtId="167" formatCode="_(* #,##0_);[Red]_(* \(#,##0\);_(* &quot;-&quot;??_);_(@_)"/>
      <fill>
        <patternFill patternType="solid">
          <fgColor indexed="64"/>
          <bgColor theme="8" tint="0.59999389629810485"/>
        </patternFill>
      </fill>
      <alignment horizontal="center" vertical="center" textRotation="0" wrapText="1" indent="0" justifyLastLine="0" shrinkToFit="0" readingOrder="0"/>
    </dxf>
    <dxf>
      <font>
        <b/>
        <sz val="12"/>
        <color auto="1"/>
        <name val="Times New Roman"/>
        <scheme val="none"/>
      </font>
      <numFmt numFmtId="167" formatCode="_(* #,##0_);[Red]_(* \(#,##0\);_(* &quot;-&quot;??_);_(@_)"/>
      <fill>
        <patternFill patternType="solid">
          <fgColor indexed="64"/>
          <bgColor theme="8" tint="0.59999389629810485"/>
        </patternFill>
      </fill>
      <alignment horizontal="center" vertical="center" textRotation="0" wrapText="1" indent="0" justifyLastLine="0" shrinkToFit="0" readingOrder="0"/>
    </dxf>
    <dxf>
      <font>
        <b/>
        <sz val="12"/>
        <color auto="1"/>
        <name val="Times New Roman"/>
        <scheme val="none"/>
      </font>
      <numFmt numFmtId="167" formatCode="_(* #,##0_);[Red]_(* \(#,##0\);_(* &quot;-&quot;??_);_(@_)"/>
      <fill>
        <patternFill patternType="solid">
          <fgColor indexed="64"/>
          <bgColor theme="8" tint="0.59999389629810485"/>
        </patternFill>
      </fill>
      <alignment horizontal="center" vertical="center" textRotation="0" wrapText="1" indent="0" justifyLastLine="0" shrinkToFit="0" readingOrder="0"/>
    </dxf>
    <dxf>
      <font>
        <b/>
        <sz val="12"/>
        <color auto="1"/>
        <name val="Times New Roman"/>
        <scheme val="none"/>
      </font>
      <numFmt numFmtId="167" formatCode="_(* #,##0_);[Red]_(* \(#,##0\);_(* &quot;-&quot;??_);_(@_)"/>
      <fill>
        <patternFill patternType="solid">
          <fgColor indexed="64"/>
          <bgColor theme="8" tint="0.59999389629810485"/>
        </patternFill>
      </fill>
      <alignment horizontal="center" vertical="center" textRotation="0" wrapText="1" indent="0" justifyLastLine="0" shrinkToFit="0" readingOrder="0"/>
    </dxf>
    <dxf>
      <font>
        <sz val="12"/>
        <color auto="1"/>
        <name val="Times New Roman"/>
        <scheme val="none"/>
      </font>
      <numFmt numFmtId="167" formatCode="_(* #,##0_);[Red]_(* \(#,##0\);_(* &quot;-&quot;??_);_(@_)"/>
      <fill>
        <patternFill patternType="solid">
          <fgColor indexed="64"/>
          <bgColor theme="8" tint="0.59999389629810485"/>
        </patternFill>
      </fill>
      <alignment horizontal="center" vertical="center" textRotation="0" wrapText="1" indent="0" justifyLastLine="0" shrinkToFit="0" readingOrder="0"/>
    </dxf>
    <dxf>
      <font>
        <name val="Times New Roman"/>
      </font>
      <numFmt numFmtId="167" formatCode="_(* #,##0_);[Red]_(* \(#,##0\);_(* &quot;-&quot;??_);_(@_)"/>
      <fill>
        <patternFill patternType="none">
          <fgColor indexed="64"/>
          <bgColor auto="1"/>
        </patternFill>
      </fill>
      <alignment horizontal="general" vertical="center" textRotation="0" wrapText="1" indent="0" justifyLastLine="0" shrinkToFit="0" readingOrder="0"/>
    </dxf>
    <dxf>
      <font>
        <name val="Times New Roman"/>
      </font>
      <numFmt numFmtId="167" formatCode="_(* #,##0_);[Red]_(* \(#,##0\);_(* &quot;-&quot;??_);_(@_)"/>
      <fill>
        <patternFill patternType="none">
          <fgColor indexed="64"/>
          <bgColor auto="1"/>
        </patternFill>
      </fill>
      <alignment horizontal="right" vertical="center" textRotation="0" wrapText="1" indent="0" justifyLastLine="0" shrinkToFit="0" readingOrder="0"/>
    </dxf>
    <dxf>
      <font>
        <name val="Times New Roman"/>
      </font>
      <numFmt numFmtId="167" formatCode="_(* #,##0_);[Red]_(* \(#,##0\);_(* &quot;-&quot;??_);_(@_)"/>
      <fill>
        <patternFill patternType="none">
          <fgColor indexed="64"/>
          <bgColor auto="1"/>
        </patternFill>
      </fill>
      <alignment horizontal="right" vertical="center" textRotation="0" wrapText="1" indent="0" justifyLastLine="0" shrinkToFit="0" readingOrder="0"/>
    </dxf>
    <dxf>
      <font>
        <name val="Times New Roman"/>
      </font>
      <numFmt numFmtId="167" formatCode="_(* #,##0_);[Red]_(* \(#,##0\);_(* &quot;-&quot;??_);_(@_)"/>
      <fill>
        <patternFill patternType="none">
          <fgColor indexed="64"/>
          <bgColor auto="1"/>
        </patternFill>
      </fill>
      <alignment horizontal="general" vertical="center" textRotation="0" wrapText="1" indent="0" justifyLastLine="0" shrinkToFit="0" readingOrder="0"/>
    </dxf>
    <dxf>
      <font>
        <name val="Times New Roman"/>
      </font>
      <numFmt numFmtId="167" formatCode="_(* #,##0_);[Red]_(* \(#,##0\);_(* &quot;-&quot;??_);_(@_)"/>
      <fill>
        <patternFill patternType="none">
          <fgColor indexed="64"/>
          <bgColor auto="1"/>
        </patternFill>
      </fill>
      <alignment horizontal="general" vertical="center" textRotation="0" wrapText="1" indent="0" justifyLastLine="0" shrinkToFit="0" readingOrder="0"/>
    </dxf>
    <dxf>
      <font>
        <b/>
        <sz val="12"/>
        <color auto="1"/>
        <name val="Times New Roman"/>
        <scheme val="none"/>
      </font>
      <numFmt numFmtId="167" formatCode="_(* #,##0_);[Red]_(* \(#,##0\);_(* &quot;-&quot;??_);_(@_)"/>
      <fill>
        <patternFill patternType="solid">
          <fgColor indexed="64"/>
          <bgColor theme="8" tint="0.59999389629810485"/>
        </patternFill>
      </fill>
      <alignment horizontal="center" vertical="center" textRotation="0" wrapText="1" indent="0" justifyLastLine="0" shrinkToFit="0" readingOrder="0"/>
    </dxf>
    <dxf>
      <font>
        <name val="Times New Roman"/>
      </font>
      <numFmt numFmtId="167" formatCode="_(* #,##0_);[Red]_(* \(#,##0\);_(* &quot;-&quot;??_);_(@_)"/>
      <fill>
        <patternFill patternType="none">
          <fgColor indexed="64"/>
          <bgColor auto="1"/>
        </patternFill>
      </fill>
      <alignment horizontal="right" vertical="center" textRotation="0" wrapText="1" indent="0" justifyLastLine="0" shrinkToFit="0" readingOrder="0"/>
    </dxf>
    <dxf>
      <font>
        <name val="Times New Roman"/>
      </font>
      <numFmt numFmtId="167" formatCode="_(* #,##0_);[Red]_(* \(#,##0\);_(* &quot;-&quot;??_);_(@_)"/>
      <fill>
        <patternFill patternType="none">
          <fgColor indexed="64"/>
          <bgColor auto="1"/>
        </patternFill>
      </fill>
      <alignment horizontal="right" vertical="center" textRotation="0" wrapText="1" indent="0" justifyLastLine="0" shrinkToFit="0" readingOrder="0"/>
    </dxf>
    <dxf>
      <font>
        <name val="Times New Roman"/>
      </font>
      <numFmt numFmtId="167" formatCode="_(* #,##0_);[Red]_(* \(#,##0\);_(* &quot;-&quot;??_);_(@_)"/>
      <fill>
        <patternFill patternType="none">
          <fgColor indexed="64"/>
          <bgColor auto="1"/>
        </patternFill>
      </fill>
      <alignment horizontal="right" vertical="center" textRotation="0" wrapText="1" indent="0" justifyLastLine="0" shrinkToFit="0" readingOrder="0"/>
    </dxf>
    <dxf>
      <font>
        <name val="Times New Roman"/>
      </font>
      <numFmt numFmtId="167" formatCode="_(* #,##0_);[Red]_(* \(#,##0\);_(* &quot;-&quot;??_);_(@_)"/>
      <fill>
        <patternFill patternType="none">
          <fgColor indexed="64"/>
          <bgColor auto="1"/>
        </patternFill>
      </fill>
      <alignment horizontal="right" vertical="center" textRotation="0" wrapText="1" indent="0" justifyLastLine="0" shrinkToFit="0" readingOrder="0"/>
    </dxf>
    <dxf>
      <font>
        <b/>
        <sz val="12"/>
        <color auto="1"/>
        <name val="Times New Roman"/>
        <scheme val="none"/>
      </font>
      <numFmt numFmtId="167" formatCode="_(* #,##0_);[Red]_(* \(#,##0\);_(* &quot;-&quot;??_);_(@_)"/>
      <fill>
        <patternFill patternType="solid">
          <fgColor indexed="64"/>
          <bgColor theme="8" tint="0.59999389629810485"/>
        </patternFill>
      </fill>
      <alignment horizontal="center" vertical="center" textRotation="0" wrapText="1" indent="0" justifyLastLine="0" shrinkToFit="0" readingOrder="0"/>
    </dxf>
    <dxf>
      <font>
        <name val="Times New Roman"/>
      </font>
      <numFmt numFmtId="167" formatCode="_(* #,##0_);[Red]_(* \(#,##0\);_(* &quot;-&quot;??_);_(@_)"/>
      <fill>
        <patternFill patternType="none">
          <fgColor indexed="64"/>
          <bgColor auto="1"/>
        </patternFill>
      </fill>
    </dxf>
    <dxf>
      <font>
        <name val="Times New Roman"/>
      </font>
      <numFmt numFmtId="167" formatCode="_(* #,##0_);[Red]_(* \(#,##0\);_(* &quot;-&quot;??_);_(@_)"/>
      <fill>
        <patternFill patternType="none">
          <fgColor indexed="64"/>
          <bgColor auto="1"/>
        </patternFill>
      </fill>
    </dxf>
    <dxf>
      <font>
        <name val="Times New Roman"/>
      </font>
      <numFmt numFmtId="167" formatCode="_(* #,##0_);[Red]_(* \(#,##0\);_(* &quot;-&quot;??_);_(@_)"/>
      <fill>
        <patternFill patternType="none">
          <fgColor indexed="64"/>
          <bgColor auto="1"/>
        </patternFill>
      </fill>
    </dxf>
    <dxf>
      <font>
        <name val="Times New Roman"/>
      </font>
      <numFmt numFmtId="167" formatCode="_(* #,##0_);[Red]_(* \(#,##0\);_(* &quot;-&quot;??_);_(@_)"/>
      <fill>
        <patternFill patternType="none">
          <fgColor indexed="64"/>
          <bgColor auto="1"/>
        </patternFill>
      </fill>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solid">
          <fgColor indexed="64"/>
          <bgColor theme="8" tint="0.5999938962981048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indexed="65"/>
        </patternFill>
      </fill>
      <alignment horizontal="general" vertical="center" textRotation="0" wrapText="0" indent="0" justifyLastLine="0" shrinkToFit="0" readingOrder="0"/>
    </dxf>
    <dxf>
      <border outline="0">
        <left style="thin">
          <color theme="0" tint="-0.499984740745262"/>
        </left>
      </border>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auto="1"/>
        </patternFill>
      </fill>
    </dxf>
    <dxf>
      <font>
        <b/>
        <i val="0"/>
        <strike val="0"/>
        <condense val="0"/>
        <extend val="0"/>
        <outline val="0"/>
        <shadow val="0"/>
        <u val="none"/>
        <vertAlign val="baseline"/>
        <sz val="12"/>
        <color rgb="FFC00000"/>
        <name val="Times New Roman"/>
        <scheme val="none"/>
      </font>
      <fill>
        <patternFill patternType="solid">
          <fgColor indexed="64"/>
          <bgColor rgb="FFFFCCFF"/>
        </patternFill>
      </fill>
      <alignment horizontal="center" vertical="top" textRotation="0" wrapText="1" indent="0" justifyLastLine="0" shrinkToFit="0" readingOrder="0"/>
      <border diagonalUp="0" diagonalDown="0" outline="0">
        <left style="thin">
          <color theme="6"/>
        </left>
        <right style="thin">
          <color theme="6"/>
        </right>
        <top/>
        <bottom/>
      </border>
    </dxf>
    <dxf>
      <font>
        <b/>
        <i val="0"/>
        <strike val="0"/>
        <condense val="0"/>
        <extend val="0"/>
        <outline val="0"/>
        <shadow val="0"/>
        <u val="none"/>
        <vertAlign val="baseline"/>
        <sz val="12"/>
        <color auto="1"/>
        <name val="Times New Roman"/>
        <scheme val="none"/>
      </font>
      <numFmt numFmtId="167" formatCode="_(* #,##0_);[Red]_(* \(#,##0\);_(* &quot;-&quot;??_);_(@_)"/>
      <fill>
        <patternFill patternType="solid">
          <fgColor indexed="64"/>
          <bgColor theme="8" tint="0.59999389629810485"/>
        </patternFill>
      </fill>
      <alignment horizontal="center" vertical="center" textRotation="0" wrapText="1" indent="0" justifyLastLine="0" shrinkToFit="0" readingOrder="0"/>
    </dxf>
    <dxf>
      <font>
        <b/>
        <i val="0"/>
        <strike val="0"/>
        <condense val="0"/>
        <extend val="0"/>
        <outline val="0"/>
        <shadow val="0"/>
        <u val="none"/>
        <vertAlign val="baseline"/>
        <sz val="12"/>
        <color auto="1"/>
        <name val="Times New Roman"/>
        <scheme val="none"/>
      </font>
      <numFmt numFmtId="167" formatCode="_(* #,##0_);[Red]_(* \(#,##0\);_(* &quot;-&quot;??_);_(@_)"/>
      <fill>
        <patternFill patternType="solid">
          <fgColor indexed="64"/>
          <bgColor theme="8" tint="0.59999389629810485"/>
        </patternFill>
      </fill>
      <alignment horizontal="center" vertical="center" textRotation="0" wrapText="1" indent="0" justifyLastLine="0" shrinkToFit="0" readingOrder="0"/>
    </dxf>
    <dxf>
      <font>
        <b/>
        <i val="0"/>
        <strike val="0"/>
        <condense val="0"/>
        <extend val="0"/>
        <outline val="0"/>
        <shadow val="0"/>
        <u val="none"/>
        <vertAlign val="baseline"/>
        <sz val="12"/>
        <color auto="1"/>
        <name val="Times New Roman"/>
        <scheme val="none"/>
      </font>
      <numFmt numFmtId="167" formatCode="_(* #,##0_);[Red]_(* \(#,##0\);_(* &quot;-&quot;??_);_(@_)"/>
      <fill>
        <patternFill patternType="solid">
          <fgColor indexed="64"/>
          <bgColor theme="8" tint="0.59999389629810485"/>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alignment vertical="center"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alignment vertical="center"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alignment vertical="center"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alignment vertical="center"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alignment vertical="center"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alignment vertical="center"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alignment vertical="center"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alignment vertical="center"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alignment vertical="center"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alignment vertical="center" indent="0" justifyLastLine="0" shrinkToFit="0" readingOrder="0"/>
    </dxf>
    <dxf>
      <font>
        <b/>
        <i val="0"/>
        <strike val="0"/>
        <condense val="0"/>
        <extend val="0"/>
        <outline val="0"/>
        <shadow val="0"/>
        <u val="none"/>
        <vertAlign val="baseline"/>
        <sz val="12"/>
        <color auto="1"/>
        <name val="Times New Roman"/>
        <scheme val="none"/>
      </font>
      <numFmt numFmtId="167" formatCode="_(* #,##0_);[Red]_(* \(#,##0\);_(* &quot;-&quot;??_);_(@_)"/>
      <fill>
        <patternFill patternType="solid">
          <fgColor indexed="64"/>
          <bgColor theme="8" tint="0.59999389629810485"/>
        </patternFill>
      </fill>
      <alignment horizontal="center" vertical="center" textRotation="0" wrapText="1" indent="0" justifyLastLine="0" shrinkToFit="0" readingOrder="0"/>
    </dxf>
    <dxf>
      <font>
        <b/>
        <i val="0"/>
        <strike val="0"/>
        <condense val="0"/>
        <extend val="0"/>
        <outline val="0"/>
        <shadow val="0"/>
        <u val="none"/>
        <vertAlign val="baseline"/>
        <sz val="12"/>
        <color auto="1"/>
        <name val="Times New Roman"/>
        <scheme val="none"/>
      </font>
      <numFmt numFmtId="167" formatCode="_(* #,##0_);[Red]_(* \(#,##0\);_(* &quot;-&quot;??_);_(@_)"/>
      <fill>
        <patternFill patternType="solid">
          <fgColor indexed="64"/>
          <bgColor theme="8" tint="0.59999389629810485"/>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alignment vertical="center"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alignment vertical="center"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alignment vertical="center"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alignment vertical="center"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alignment vertical="center"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alignment vertical="center"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alignment vertical="center"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alignment vertical="center"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alignment vertical="center" indent="0" justifyLastLine="0" shrinkToFit="0" readingOrder="0"/>
    </dxf>
    <dxf>
      <font>
        <b/>
        <i val="0"/>
        <strike val="0"/>
        <condense val="0"/>
        <extend val="0"/>
        <outline val="0"/>
        <shadow val="0"/>
        <u val="none"/>
        <vertAlign val="baseline"/>
        <sz val="12"/>
        <color auto="1"/>
        <name val="Times New Roman"/>
        <scheme val="none"/>
      </font>
      <numFmt numFmtId="167" formatCode="_(* #,##0_);[Red]_(* \(#,##0\);_(* &quot;-&quot;??_);_(@_)"/>
      <fill>
        <patternFill patternType="solid">
          <fgColor indexed="64"/>
          <bgColor theme="8" tint="0.59999389629810485"/>
        </patternFill>
      </fill>
      <alignment horizontal="center" vertical="center" textRotation="0" wrapText="1" indent="0" justifyLastLine="0" shrinkToFit="0" readingOrder="0"/>
    </dxf>
    <dxf>
      <font>
        <b/>
        <i val="0"/>
        <strike val="0"/>
        <condense val="0"/>
        <extend val="0"/>
        <outline val="0"/>
        <shadow val="0"/>
        <u val="none"/>
        <vertAlign val="baseline"/>
        <sz val="12"/>
        <color auto="1"/>
        <name val="Times New Roman"/>
        <scheme val="none"/>
      </font>
      <numFmt numFmtId="167" formatCode="_(* #,##0_);[Red]_(* \(#,##0\);_(* &quot;-&quot;??_);_(@_)"/>
      <fill>
        <patternFill patternType="solid">
          <fgColor indexed="64"/>
          <bgColor theme="8" tint="0.59999389629810485"/>
        </patternFill>
      </fill>
      <alignment horizontal="center" vertical="center" textRotation="0" wrapText="1" indent="0" justifyLastLine="0" shrinkToFit="0" readingOrder="0"/>
    </dxf>
    <dxf>
      <font>
        <b/>
        <i val="0"/>
        <strike val="0"/>
        <condense val="0"/>
        <extend val="0"/>
        <outline val="0"/>
        <shadow val="0"/>
        <u val="none"/>
        <vertAlign val="baseline"/>
        <sz val="12"/>
        <color auto="1"/>
        <name val="Times New Roman"/>
        <scheme val="none"/>
      </font>
      <numFmt numFmtId="167" formatCode="_(* #,##0_);[Red]_(* \(#,##0\);_(* &quot;-&quot;??_);_(@_)"/>
      <fill>
        <patternFill patternType="solid">
          <fgColor indexed="64"/>
          <bgColor theme="8" tint="0.59999389629810485"/>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alignment vertical="center" indent="0" justifyLastLine="0" shrinkToFit="0" readingOrder="0"/>
    </dxf>
    <dxf>
      <font>
        <b/>
        <i val="0"/>
        <strike val="0"/>
        <condense val="0"/>
        <extend val="0"/>
        <outline val="0"/>
        <shadow val="0"/>
        <u val="none"/>
        <vertAlign val="baseline"/>
        <sz val="12"/>
        <color auto="1"/>
        <name val="Times New Roman"/>
        <scheme val="none"/>
      </font>
      <numFmt numFmtId="167" formatCode="_(* #,##0_);[Red]_(* \(#,##0\);_(* &quot;-&quot;??_);_(@_)"/>
      <fill>
        <patternFill patternType="solid">
          <fgColor indexed="64"/>
          <bgColor theme="8" tint="0.59999389629810485"/>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alignment vertical="center"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alignment vertical="center"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alignment vertical="center"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alignment vertical="center"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alignment vertical="center"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alignment vertical="center"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alignment vertical="center"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alignment vertical="center"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alignment vertical="center" indent="0" justifyLastLine="0" shrinkToFit="0" readingOrder="0"/>
    </dxf>
    <dxf>
      <font>
        <b/>
        <i val="0"/>
        <strike val="0"/>
        <condense val="0"/>
        <extend val="0"/>
        <outline val="0"/>
        <shadow val="0"/>
        <u val="none"/>
        <vertAlign val="baseline"/>
        <sz val="12"/>
        <color auto="1"/>
        <name val="Times New Roman"/>
        <scheme val="none"/>
      </font>
      <numFmt numFmtId="167" formatCode="_(* #,##0_);[Red]_(* \(#,##0\);_(* &quot;-&quot;??_);_(@_)"/>
      <fill>
        <patternFill patternType="solid">
          <fgColor indexed="64"/>
          <bgColor theme="8" tint="0.59999389629810485"/>
        </patternFill>
      </fill>
      <alignment horizontal="center" vertical="center" textRotation="0" wrapText="1" indent="0" justifyLastLine="0" shrinkToFit="0" readingOrder="0"/>
    </dxf>
    <dxf>
      <font>
        <b/>
        <i val="0"/>
        <strike val="0"/>
        <condense val="0"/>
        <extend val="0"/>
        <outline val="0"/>
        <shadow val="0"/>
        <u val="none"/>
        <vertAlign val="baseline"/>
        <sz val="12"/>
        <color auto="1"/>
        <name val="Times New Roman"/>
        <scheme val="none"/>
      </font>
      <numFmt numFmtId="167" formatCode="_(* #,##0_);[Red]_(* \(#,##0\);_(* &quot;-&quot;??_);_(@_)"/>
      <fill>
        <patternFill patternType="solid">
          <fgColor indexed="64"/>
          <bgColor theme="8" tint="0.59999389629810485"/>
        </patternFill>
      </fill>
      <alignment horizontal="center" vertical="center" textRotation="0" wrapText="1" indent="0" justifyLastLine="0" shrinkToFit="0" readingOrder="0"/>
    </dxf>
    <dxf>
      <font>
        <b/>
        <i val="0"/>
        <strike val="0"/>
        <condense val="0"/>
        <extend val="0"/>
        <outline val="0"/>
        <shadow val="0"/>
        <u val="none"/>
        <vertAlign val="baseline"/>
        <sz val="12"/>
        <color auto="1"/>
        <name val="Times New Roman"/>
        <scheme val="none"/>
      </font>
      <numFmt numFmtId="167" formatCode="_(* #,##0_);[Red]_(* \(#,##0\);_(* &quot;-&quot;??_);_(@_)"/>
      <fill>
        <patternFill patternType="solid">
          <fgColor indexed="64"/>
          <bgColor theme="8" tint="0.59999389629810485"/>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alignment vertical="center" indent="0" justifyLastLine="0" shrinkToFit="0" readingOrder="0"/>
    </dxf>
    <dxf>
      <font>
        <b/>
        <i val="0"/>
        <strike val="0"/>
        <condense val="0"/>
        <extend val="0"/>
        <outline val="0"/>
        <shadow val="0"/>
        <u val="none"/>
        <vertAlign val="baseline"/>
        <sz val="12"/>
        <color auto="1"/>
        <name val="Times New Roman"/>
        <scheme val="none"/>
      </font>
      <numFmt numFmtId="167" formatCode="_(* #,##0_);[Red]_(* \(#,##0\);_(* &quot;-&quot;??_);_(@_)"/>
      <fill>
        <patternFill patternType="solid">
          <fgColor indexed="64"/>
          <bgColor theme="8" tint="0.59999389629810485"/>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alignment vertical="center"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alignment vertical="center"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alignment vertical="center"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alignment vertical="center" indent="0" justifyLastLine="0" shrinkToFit="0" readingOrder="0"/>
    </dxf>
    <dxf>
      <font>
        <b/>
        <i val="0"/>
        <strike val="0"/>
        <condense val="0"/>
        <extend val="0"/>
        <outline val="0"/>
        <shadow val="0"/>
        <u val="none"/>
        <vertAlign val="baseline"/>
        <sz val="12"/>
        <color auto="1"/>
        <name val="Times New Roman"/>
        <scheme val="none"/>
      </font>
      <numFmt numFmtId="167" formatCode="_(* #,##0_);[Red]_(* \(#,##0\);_(* &quot;-&quot;??_);_(@_)"/>
      <fill>
        <patternFill patternType="solid">
          <fgColor indexed="64"/>
          <bgColor theme="8" tint="0.59999389629810485"/>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alignment vertical="center"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alignment horizontal="general" vertical="center" textRotation="0" wrapText="1"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solid">
          <fgColor indexed="64"/>
          <bgColor theme="8" tint="0.5999938962981048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numFmt numFmtId="167" formatCode="_(* #,##0_);[Red]_(* \(#,##0\);_(* &quot;-&quot;??_);_(@_)"/>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scheme val="none"/>
      </font>
      <alignment vertical="center" indent="0" justifyLastLine="0" shrinkToFit="0" readingOrder="0"/>
    </dxf>
    <dxf>
      <font>
        <b val="0"/>
        <i val="0"/>
        <strike val="0"/>
        <condense val="0"/>
        <extend val="0"/>
        <outline val="0"/>
        <shadow val="0"/>
        <u val="none"/>
        <vertAlign val="baseline"/>
        <sz val="12"/>
        <color auto="1"/>
        <name val="Times New Roman"/>
        <scheme val="none"/>
      </font>
      <alignment vertical="center" indent="0" justifyLastLine="0" shrinkToFit="0" readingOrder="0"/>
      <border diagonalUp="0" diagonalDown="0" outline="0">
        <left style="thin">
          <color theme="0" tint="-0.499984740745262"/>
        </left>
        <right style="thin">
          <color theme="0" tint="-0.499984740745262"/>
        </right>
        <top/>
        <bottom/>
      </border>
    </dxf>
    <dxf>
      <font>
        <b val="0"/>
        <i val="0"/>
        <strike val="0"/>
        <condense val="0"/>
        <extend val="0"/>
        <outline val="0"/>
        <shadow val="0"/>
        <u val="none"/>
        <vertAlign val="baseline"/>
        <sz val="14"/>
        <color auto="1"/>
        <name val="Times New Roman"/>
        <scheme val="none"/>
      </font>
      <alignment horizontal="general" vertical="center" textRotation="0" wrapText="1" indent="0" justifyLastLine="0" shrinkToFit="0" readingOrder="0"/>
    </dxf>
    <dxf>
      <alignment horizontal="general" vertical="center" textRotation="0" wrapText="0" indent="0" justifyLastLine="0" shrinkToFit="0" readingOrder="0"/>
    </dxf>
    <dxf>
      <numFmt numFmtId="176" formatCode="d/m/yyyy"/>
      <alignment horizontal="center" vertical="center" textRotation="0" wrapText="0" indent="0" justifyLastLine="0" shrinkToFit="0" readingOrder="0"/>
    </dxf>
    <dxf>
      <alignment horizontal="general" vertical="center" textRotation="0" wrapText="0" indent="0" justifyLastLine="0" shrinkToFit="0" readingOrder="0"/>
    </dxf>
    <dxf>
      <font>
        <b val="0"/>
        <i val="0"/>
        <strike val="0"/>
        <condense val="0"/>
        <extend val="0"/>
        <outline val="0"/>
        <shadow val="0"/>
        <u val="none"/>
        <vertAlign val="baseline"/>
        <sz val="14"/>
        <color rgb="FFFF0000"/>
        <name val="Times New Roman"/>
        <scheme val="none"/>
      </font>
      <alignment horizontal="general" vertical="center" textRotation="0" wrapText="1" indent="0" justifyLastLine="0" shrinkToFit="0" readingOrder="0"/>
    </dxf>
    <dxf>
      <font>
        <b val="0"/>
        <i val="0"/>
        <strike val="0"/>
        <condense val="0"/>
        <extend val="0"/>
        <outline val="0"/>
        <shadow val="0"/>
        <u val="none"/>
        <vertAlign val="baseline"/>
        <sz val="14"/>
        <color auto="1"/>
        <name val="Times New Roman"/>
        <scheme val="none"/>
      </font>
      <alignment horizontal="general" vertical="center" textRotation="0" wrapText="0" indent="0" justifyLastLine="0" shrinkToFit="0" readingOrder="0"/>
    </dxf>
    <dxf>
      <alignment horizontal="general" vertical="center" textRotation="0" wrapText="0" indent="0" justifyLastLine="0" shrinkToFit="0" readingOrder="0"/>
    </dxf>
    <dxf>
      <font>
        <b/>
        <i val="0"/>
        <strike val="0"/>
        <condense val="0"/>
        <extend val="0"/>
        <outline val="0"/>
        <shadow val="0"/>
        <u val="none"/>
        <vertAlign val="baseline"/>
        <sz val="14"/>
        <color auto="1"/>
        <name val="Times New Roman"/>
        <scheme val="none"/>
      </font>
      <alignment horizontal="center" vertical="center" textRotation="0" wrapText="1" indent="0" justifyLastLine="0" shrinkToFit="0" readingOrder="0"/>
    </dxf>
    <dxf>
      <font>
        <strike val="0"/>
        <outline val="0"/>
        <shadow val="0"/>
        <u val="none"/>
        <vertAlign val="baseline"/>
        <sz val="12"/>
        <name val="Times New Roman"/>
        <scheme val="none"/>
      </font>
      <fill>
        <patternFill patternType="none">
          <fgColor indexed="64"/>
          <bgColor auto="1"/>
        </patternFill>
      </fill>
      <alignment horizontal="general" vertical="center" textRotation="0" wrapText="0" indent="0" justifyLastLine="0" shrinkToFit="0" readingOrder="0"/>
    </dxf>
    <dxf>
      <font>
        <strike val="0"/>
        <outline val="0"/>
        <shadow val="0"/>
        <u val="none"/>
        <vertAlign val="baseline"/>
        <sz val="12"/>
        <name val="Times New Roman"/>
        <scheme val="none"/>
      </font>
      <fill>
        <patternFill patternType="none">
          <fgColor indexed="64"/>
          <bgColor auto="1"/>
        </patternFill>
      </fill>
      <alignment horizontal="general" vertical="center" textRotation="0" wrapText="0" indent="0" justifyLastLine="0" shrinkToFit="0" readingOrder="0"/>
    </dxf>
    <dxf>
      <font>
        <strike val="0"/>
        <outline val="0"/>
        <shadow val="0"/>
        <u val="none"/>
        <vertAlign val="baseline"/>
        <sz val="12"/>
        <name val="Times New Roman"/>
        <scheme val="none"/>
      </font>
      <fill>
        <patternFill patternType="none">
          <fgColor indexed="64"/>
          <bgColor auto="1"/>
        </patternFill>
      </fill>
      <alignment horizontal="general" vertical="center" textRotation="0" wrapText="0" indent="0" justifyLastLine="0" shrinkToFit="0" readingOrder="0"/>
    </dxf>
    <dxf>
      <font>
        <strike val="0"/>
        <outline val="0"/>
        <shadow val="0"/>
        <u val="none"/>
        <vertAlign val="baseline"/>
        <sz val="12"/>
        <name val="Times New Roman"/>
        <scheme val="none"/>
      </font>
      <fill>
        <patternFill patternType="none">
          <fgColor indexed="64"/>
          <bgColor auto="1"/>
        </patternFill>
      </fill>
      <alignment horizontal="general" vertical="center" textRotation="0" wrapText="0" indent="0" justifyLastLine="0" shrinkToFit="0" readingOrder="0"/>
    </dxf>
    <dxf>
      <font>
        <strike val="0"/>
        <outline val="0"/>
        <shadow val="0"/>
        <u val="none"/>
        <vertAlign val="baseline"/>
        <sz val="12"/>
        <name val="Times New Roman"/>
        <scheme val="none"/>
      </font>
      <fill>
        <patternFill patternType="none">
          <fgColor indexed="64"/>
          <bgColor auto="1"/>
        </patternFill>
      </fill>
      <alignment horizontal="general" vertical="center" textRotation="0" wrapText="0" indent="0" justifyLastLine="0" shrinkToFit="0" readingOrder="0"/>
    </dxf>
    <dxf>
      <font>
        <strike val="0"/>
        <outline val="0"/>
        <shadow val="0"/>
        <u val="none"/>
        <vertAlign val="baseline"/>
        <sz val="12"/>
        <name val="Times New Roman"/>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numFmt numFmtId="165" formatCode="mm\/yyyy"/>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numFmt numFmtId="165" formatCode="mm\/yyyy"/>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numFmt numFmtId="164" formatCode="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numFmt numFmtId="164" formatCode="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numFmt numFmtId="164" formatCode="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Times New Roman"/>
        <scheme val="none"/>
      </font>
      <numFmt numFmtId="0" formatCode="General"/>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2"/>
        <name val="Times New Roman"/>
        <scheme val="none"/>
      </font>
      <numFmt numFmtId="0" formatCode="General"/>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2"/>
        <name val="Times New Roman"/>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scheme val="none"/>
      </font>
      <fill>
        <patternFill patternType="none">
          <fgColor indexed="64"/>
          <bgColor auto="1"/>
        </patternFill>
      </fill>
    </dxf>
    <dxf>
      <font>
        <b val="0"/>
        <i val="0"/>
        <strike val="0"/>
        <condense val="0"/>
        <extend val="0"/>
        <outline val="0"/>
        <shadow val="0"/>
        <u val="none"/>
        <vertAlign val="baseline"/>
        <sz val="11"/>
        <color theme="1"/>
        <name val="Times New Roman"/>
        <scheme val="none"/>
      </font>
      <fill>
        <patternFill patternType="none">
          <fgColor indexed="64"/>
          <bgColor auto="1"/>
        </patternFill>
      </fill>
      <alignment horizontal="general" vertical="center" textRotation="0" wrapText="1" indent="0" justifyLastLine="0" shrinkToFit="0" readingOrder="0"/>
      <border diagonalUp="0" diagonalDown="0">
        <left style="thin">
          <color theme="5"/>
        </left>
        <right style="thin">
          <color theme="5"/>
        </right>
        <top style="thin">
          <color theme="5"/>
        </top>
        <bottom style="thin">
          <color theme="5"/>
        </bottom>
      </border>
    </dxf>
    <dxf>
      <font>
        <b val="0"/>
        <i val="0"/>
        <strike val="0"/>
        <condense val="0"/>
        <extend val="0"/>
        <outline val="0"/>
        <shadow val="0"/>
        <u val="none"/>
        <vertAlign val="baseline"/>
        <sz val="11"/>
        <color theme="1"/>
        <name val="Times New Roman"/>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5"/>
        </left>
        <right style="thin">
          <color theme="5"/>
        </right>
        <top style="thin">
          <color theme="5"/>
        </top>
        <bottom style="thin">
          <color theme="5"/>
        </bottom>
      </border>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auto="1"/>
        </patternFill>
      </fill>
      <alignment horizontal="general" vertical="center" textRotation="0" wrapText="1" indent="0" justifyLastLine="0" shrinkToFit="0" readingOrder="0"/>
      <border diagonalUp="0" diagonalDown="0">
        <left/>
        <right style="thin">
          <color theme="5"/>
        </right>
        <top style="thin">
          <color theme="5"/>
        </top>
        <bottom style="thin">
          <color theme="5"/>
        </bottom>
      </border>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left/>
        <right/>
        <top style="thin">
          <color theme="5"/>
        </top>
        <bottom style="thin">
          <color theme="5"/>
        </bottom>
      </border>
    </dxf>
    <dxf>
      <font>
        <b val="0"/>
        <i val="0"/>
        <strike val="0"/>
        <condense val="0"/>
        <extend val="0"/>
        <outline val="0"/>
        <shadow val="0"/>
        <u val="none"/>
        <vertAlign val="baseline"/>
        <sz val="11"/>
        <color theme="1"/>
        <name val="Times New Roman"/>
        <scheme val="none"/>
      </font>
      <fill>
        <patternFill patternType="none">
          <fgColor indexed="64"/>
          <bgColor auto="1"/>
        </patternFill>
      </fill>
      <alignment horizontal="center" vertical="center" textRotation="0" wrapText="1" indent="0" justifyLastLine="0" shrinkToFit="0" readingOrder="0"/>
      <border diagonalUp="0" diagonalDown="0">
        <left/>
        <right/>
        <top style="thin">
          <color theme="5"/>
        </top>
        <bottom style="thin">
          <color theme="5"/>
        </bottom>
      </border>
    </dxf>
    <dxf>
      <border outline="0">
        <top style="thin">
          <color theme="5"/>
        </top>
      </border>
    </dxf>
    <dxf>
      <border diagonalUp="0" diagonalDown="0">
        <left style="thin">
          <color theme="5"/>
        </left>
        <right style="thin">
          <color theme="5"/>
        </right>
        <top style="thin">
          <color theme="5"/>
        </top>
        <bottom style="thin">
          <color indexed="64"/>
        </bottom>
      </border>
    </dxf>
    <dxf>
      <font>
        <strike val="0"/>
        <outline val="0"/>
        <shadow val="0"/>
        <u val="none"/>
        <vertAlign val="baseline"/>
        <sz val="11"/>
        <color theme="1"/>
        <name val="Times New Roman"/>
        <scheme val="none"/>
      </font>
      <fill>
        <patternFill patternType="none">
          <fgColor indexed="64"/>
          <bgColor auto="1"/>
        </patternFill>
      </fill>
    </dxf>
    <dxf>
      <border outline="0">
        <bottom style="thin">
          <color theme="5"/>
        </bottom>
      </border>
    </dxf>
    <dxf>
      <font>
        <b/>
        <i val="0"/>
        <strike val="0"/>
        <condense val="0"/>
        <extend val="0"/>
        <outline val="0"/>
        <shadow val="0"/>
        <u val="none"/>
        <vertAlign val="baseline"/>
        <sz val="11"/>
        <color theme="1"/>
        <name val="Times New Roman"/>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theme="5"/>
        </left>
        <right style="thin">
          <color theme="5"/>
        </right>
        <top/>
        <bottom/>
      </border>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ont>
        <b/>
        <color theme="1"/>
      </font>
    </dxf>
    <dxf>
      <font>
        <b/>
        <color theme="1"/>
      </font>
    </dxf>
    <dxf>
      <font>
        <b/>
        <color theme="1"/>
      </font>
      <border>
        <top style="double">
          <color theme="8"/>
        </top>
      </border>
    </dxf>
    <dxf>
      <font>
        <b/>
        <color theme="1"/>
      </font>
      <border>
        <bottom style="medium">
          <color theme="8"/>
        </bottom>
      </border>
    </dxf>
    <dxf>
      <font>
        <color theme="1"/>
      </font>
      <border>
        <left style="thin">
          <color theme="8"/>
        </left>
        <right style="thin">
          <color theme="8"/>
        </right>
        <top style="thin">
          <color theme="8"/>
        </top>
        <bottom style="thin">
          <color theme="8"/>
        </bottom>
        <vertical style="thin">
          <color theme="8"/>
        </vertical>
        <horizontal style="thin">
          <color theme="8"/>
        </horizontal>
      </border>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ont>
        <b/>
        <color theme="1"/>
      </font>
    </dxf>
    <dxf>
      <font>
        <b/>
        <color theme="1"/>
      </font>
    </dxf>
    <dxf>
      <font>
        <b/>
        <color theme="1"/>
      </font>
      <border>
        <top style="double">
          <color theme="8"/>
        </top>
      </border>
    </dxf>
    <dxf>
      <font>
        <b/>
        <color theme="1"/>
      </font>
      <border>
        <bottom style="medium">
          <color theme="8"/>
        </bottom>
      </border>
    </dxf>
    <dxf>
      <font>
        <color theme="1"/>
      </font>
      <border>
        <left style="thin">
          <color theme="8"/>
        </left>
        <right style="thin">
          <color theme="8"/>
        </right>
        <top style="thin">
          <color theme="8"/>
        </top>
        <bottom style="thin">
          <color theme="8"/>
        </bottom>
        <vertical style="thin">
          <color theme="8"/>
        </vertical>
        <horizontal style="thin">
          <color theme="8"/>
        </horizontal>
      </border>
    </dxf>
  </dxfs>
  <tableStyles count="2" defaultTableStyle="TableStyleMedium2" defaultPivotStyle="PivotStyleLight16">
    <tableStyle name="Bieutonghop" pivot="0" count="7">
      <tableStyleElement type="wholeTable" dxfId="486"/>
      <tableStyleElement type="headerRow" dxfId="485"/>
      <tableStyleElement type="totalRow" dxfId="484"/>
      <tableStyleElement type="firstColumn" dxfId="483"/>
      <tableStyleElement type="lastColumn" dxfId="482"/>
      <tableStyleElement type="firstRowStripe" dxfId="481"/>
      <tableStyleElement type="firstColumnStripe" dxfId="480"/>
    </tableStyle>
    <tableStyle name="Bieutonghop 2" pivot="0" count="7">
      <tableStyleElement type="wholeTable" dxfId="479"/>
      <tableStyleElement type="headerRow" dxfId="478"/>
      <tableStyleElement type="totalRow" dxfId="477"/>
      <tableStyleElement type="firstColumn" dxfId="476"/>
      <tableStyleElement type="lastColumn" dxfId="475"/>
      <tableStyleElement type="firstRowStripe" dxfId="474"/>
      <tableStyleElement type="firstColumnStripe" dxfId="47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477232</xdr:colOff>
      <xdr:row>3</xdr:row>
      <xdr:rowOff>1426185</xdr:rowOff>
    </xdr:from>
    <xdr:to>
      <xdr:col>3</xdr:col>
      <xdr:colOff>150660</xdr:colOff>
      <xdr:row>4</xdr:row>
      <xdr:rowOff>310230</xdr:rowOff>
    </xdr:to>
    <xdr:sp macro="" textlink="">
      <xdr:nvSpPr>
        <xdr:cNvPr id="2" name="Left Arrow 1"/>
        <xdr:cNvSpPr/>
      </xdr:nvSpPr>
      <xdr:spPr>
        <a:xfrm rot="19788507">
          <a:off x="1086832" y="1948699"/>
          <a:ext cx="1915885" cy="473360"/>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ables/table1.xml><?xml version="1.0" encoding="utf-8"?>
<table xmlns="http://schemas.openxmlformats.org/spreadsheetml/2006/main" id="2" name="Chuyenvien" displayName="Chuyenvien" ref="B2:G16" totalsRowShown="0" headerRowDxfId="472" dataDxfId="470" headerRowBorderDxfId="471" tableBorderDxfId="469" totalsRowBorderDxfId="468">
  <autoFilter ref="B2:G16"/>
  <sortState ref="B3:G16">
    <sortCondition ref="C2:C16"/>
  </sortState>
  <tableColumns count="6">
    <tableColumn id="6" name="Cấp mã lãnh đạo" dataDxfId="467"/>
    <tableColumn id="7" name="Thứ tự thâm niên" dataDxfId="466"/>
    <tableColumn id="5" name="Mã Chuyên viên" dataDxfId="465">
      <calculatedColumnFormula>CONCATENATE(Chuyenvien[[#This Row],[Cấp mã lãnh đạo]],Chuyenvien[[#This Row],[Thứ tự thâm niên]],"e")</calculatedColumnFormula>
    </tableColumn>
    <tableColumn id="2" name="Tên thẩm kế" dataDxfId="464"/>
    <tableColumn id="3" name="Lãnh đạo khối" dataDxfId="463"/>
    <tableColumn id="1" name="Ghi chú" dataDxfId="462"/>
  </tableColumns>
  <tableStyleInfo name="TableStyleMedium3" showFirstColumn="0" showLastColumn="0" showRowStripes="1" showColumnStripes="0"/>
</table>
</file>

<file path=xl/tables/table2.xml><?xml version="1.0" encoding="utf-8"?>
<table xmlns="http://schemas.openxmlformats.org/spreadsheetml/2006/main" id="4" name="Thongtin_CQDV" displayName="Thongtin_CQDV" ref="A5:V555" totalsRowShown="0" headerRowDxfId="461" dataDxfId="460">
  <autoFilter ref="A5:V555"/>
  <sortState ref="A6:V558">
    <sortCondition ref="A6:A558"/>
    <sortCondition ref="L6:L558"/>
    <sortCondition ref="M6:M558"/>
    <sortCondition ref="E6:E558"/>
    <sortCondition ref="D6:D558"/>
  </sortState>
  <tableColumns count="22">
    <tableColumn id="1" name="Ma chuyen vien" dataDxfId="459">
      <calculatedColumnFormula>INDEX(Chuyenvien[Mã Chuyên viên],MATCH(Thongtin_CQDV[[#This Row],[Tham ke]],Chuyenvien[Tên thẩm kế],0),0)</calculatedColumnFormula>
    </tableColumn>
    <tableColumn id="2" name="Tham ke" dataDxfId="458"/>
    <tableColumn id="27" name="So-ban-nganh-DV truc thuoc UB" dataDxfId="457"/>
    <tableColumn id="7" name="Don vi su nghiep truc thuoc *" dataDxfId="456"/>
    <tableColumn id="15" name="Phan QH cho Truong" dataDxfId="455"/>
    <tableColumn id="5" name="Ma DVQHNS - Cap 1" dataDxfId="454"/>
    <tableColumn id="25" name="Ma DVQHNS - Cap 4" dataDxfId="453"/>
    <tableColumn id="8" name="Chuong" dataDxfId="452"/>
    <tableColumn id="9" name="Loai" dataDxfId="451"/>
    <tableColumn id="10" name="Khoan" dataDxfId="450"/>
    <tableColumn id="11" name="Tham quyen" dataDxfId="449"/>
    <tableColumn id="23" name="Phan loai theo QD thanh lap" dataDxfId="448"/>
    <tableColumn id="24" name="Phan loai theo ND quan ly" dataDxfId="447"/>
    <tableColumn id="13" name="Giai the den thoi diem cap nhat" dataDxfId="446"/>
    <tableColumn id="6" name="Thoi diem giai the" dataDxfId="445"/>
    <tableColumn id="12" name="Phan loai DVSN theo muc do tu chu" dataDxfId="444"/>
    <tableColumn id="18" name="Phan loai linh vuc" dataDxfId="443"/>
    <tableColumn id="19" name="Phan loai chi tiet su nghiep" dataDxfId="442"/>
    <tableColumn id="20" name="2017-2019" dataDxfId="441"/>
    <tableColumn id="21" name="2018-2020" dataDxfId="440"/>
    <tableColumn id="22" name="2019-2021" dataDxfId="439"/>
    <tableColumn id="14" name="2020-2022" dataDxfId="438"/>
  </tableColumns>
  <tableStyleInfo name="TableStyleLight17" showFirstColumn="0" showLastColumn="0" showRowStripes="1" showColumnStripes="0"/>
</table>
</file>

<file path=xl/tables/table3.xml><?xml version="1.0" encoding="utf-8"?>
<table xmlns="http://schemas.openxmlformats.org/spreadsheetml/2006/main" id="1" name="Table1" displayName="Table1" ref="B3:H39" totalsRowShown="0" headerRowDxfId="437" headerRowCellStyle="Normal 3">
  <autoFilter ref="B3:H39"/>
  <tableColumns count="7">
    <tableColumn id="1" name="STT" dataDxfId="436" dataCellStyle="Normal 3"/>
    <tableColumn id="2" name="Thẩm kế" dataDxfId="435" dataCellStyle="Normal 3"/>
    <tableColumn id="3" name="TÊN CƠ QUAN" dataDxfId="434" dataCellStyle="Normal 3"/>
    <tableColumn id="4" name="SỐ CÔNG VĂN BÁO CÁO" dataDxfId="433" dataCellStyle="Normal 3"/>
    <tableColumn id="5" name="NGÀY CÔNG VĂN" dataDxfId="432" dataCellStyle="Normal 3"/>
    <tableColumn id="6" name="SỐ CÔNG VĂN ĐẾN SỞ_x000a_(TRÊN HỆ THỐNG)" dataDxfId="431" dataCellStyle="Normal 3"/>
    <tableColumn id="7" name="Ghi chú" dataDxfId="430" dataCellStyle="Normal 3"/>
  </tableColumns>
  <tableStyleInfo name="TableStyleMedium2" showFirstColumn="0" showLastColumn="0" showRowStripes="1" showColumnStripes="0"/>
</table>
</file>

<file path=xl/tables/table4.xml><?xml version="1.0" encoding="utf-8"?>
<table xmlns="http://schemas.openxmlformats.org/spreadsheetml/2006/main" id="5" name="Bieu2_43" displayName="Bieu2_43" ref="A12:BJ14" totalsRowShown="0" headerRowDxfId="429" dataDxfId="428">
  <autoFilter ref="A12:BJ14"/>
  <tableColumns count="62">
    <tableColumn id="63" name="2020-V1" dataDxfId="427"/>
    <tableColumn id="1" name="2020-V2" dataDxfId="426"/>
    <tableColumn id="7" name="2020-V3" dataDxfId="425"/>
    <tableColumn id="8" name="2020-V4" dataDxfId="424"/>
    <tableColumn id="9" name="2020-V5" dataDxfId="423"/>
    <tableColumn id="5" name="2020-V5p" dataDxfId="422">
      <calculatedColumnFormula>IF(Bieu2_43[[#This Row],[2020-V4]]&lt;&gt;"","CT_"&amp;LEFT(Bieu2_43[[#This Row],[2020-V4]],1),"")</calculatedColumnFormula>
    </tableColumn>
    <tableColumn id="10" name="2020-V10" dataDxfId="421"/>
    <tableColumn id="11" name="2020-V11" dataDxfId="420"/>
    <tableColumn id="6" name="2020-V112" dataDxfId="419"/>
    <tableColumn id="12" name="2020-V12" dataDxfId="418"/>
    <tableColumn id="13" name="2020-V13" dataDxfId="417"/>
    <tableColumn id="14" name="2020-V14" dataDxfId="416"/>
    <tableColumn id="16" name="2020-A1" dataDxfId="415"/>
    <tableColumn id="17" name="2020-A2" dataDxfId="414"/>
    <tableColumn id="18" name="2020-A3" dataDxfId="413">
      <calculatedColumnFormula>SUM(Bieu2_43[[#This Row],[2020-A5]],Bieu2_43[[#This Row],[2020-A6]])</calculatedColumnFormula>
    </tableColumn>
    <tableColumn id="19" name="2020-A4" dataDxfId="412"/>
    <tableColumn id="20" name="2020-A5" dataDxfId="411"/>
    <tableColumn id="21" name="2020-A6" dataDxfId="410"/>
    <tableColumn id="22" name="2020-A7" dataDxfId="409">
      <calculatedColumnFormula>6540924408/1000000</calculatedColumnFormula>
    </tableColumn>
    <tableColumn id="23" name="2020-A8" dataDxfId="408">
      <calculatedColumnFormula>SUM(Bieu2_43[[#This Row],[2020-A9]],Bieu2_43[[#This Row],[2020-A12]])</calculatedColumnFormula>
    </tableColumn>
    <tableColumn id="24" name="2020-A9" dataDxfId="407">
      <calculatedColumnFormula>13135205279/1000000</calculatedColumnFormula>
    </tableColumn>
    <tableColumn id="25" name="2020-A10" dataDxfId="406">
      <calculatedColumnFormula>SUM(Bieu2_43[[#This Row],[2020-A13]],Bieu2_43[[#This Row],[2020-A16]],Bieu2_43[[#This Row],[2020-A19]])</calculatedColumnFormula>
    </tableColumn>
    <tableColumn id="26" name="2020-A11" dataDxfId="405">
      <calculatedColumnFormula>SUM(Bieu2_43[[#This Row],[2020-A14]],Bieu2_43[[#This Row],[2020-A17]],Bieu2_43[[#This Row],[2020-A20]])</calculatedColumnFormula>
    </tableColumn>
    <tableColumn id="27" name="2020-A12" dataDxfId="404">
      <calculatedColumnFormula>SUM(Bieu2_43[[#This Row],[2020-A15]],Bieu2_43[[#This Row],[2020-A18]],Bieu2_43[[#This Row],[2020-A21]])</calculatedColumnFormula>
    </tableColumn>
    <tableColumn id="28" name="2020-A13" dataDxfId="403"/>
    <tableColumn id="29" name="2020-A14" dataDxfId="402"/>
    <tableColumn id="30" name="2020-A15" dataDxfId="401"/>
    <tableColumn id="31" name="2020-A16" dataDxfId="400"/>
    <tableColumn id="32" name="2020-A17" dataDxfId="399"/>
    <tableColumn id="33" name="2020-A18" dataDxfId="398">
      <calculatedColumnFormula>(26460794091-6686971015)/1000000</calculatedColumnFormula>
    </tableColumn>
    <tableColumn id="34" name="2020-A19" dataDxfId="397"/>
    <tableColumn id="35" name="2020-A20" dataDxfId="396"/>
    <tableColumn id="36" name="2020-A21" dataDxfId="395"/>
    <tableColumn id="37" name="2020-A222" dataDxfId="394">
      <calculatedColumnFormula>SUM(Bieu2_43[[#This Row],[2020-A22]],Bieu2_43[[#This Row],[2020-A25]])</calculatedColumnFormula>
    </tableColumn>
    <tableColumn id="38" name="2020-A22" dataDxfId="393">
      <calculatedColumnFormula>(13135205279-2924503162)/1000000</calculatedColumnFormula>
    </tableColumn>
    <tableColumn id="39" name="2020-A23" dataDxfId="392">
      <calculatedColumnFormula>SUM(Bieu2_43[[#This Row],[2020-A26]],Bieu2_43[[#This Row],[2020-A29]],Bieu2_43[[#This Row],[2020-A32]])</calculatedColumnFormula>
    </tableColumn>
    <tableColumn id="40" name="2020-A24" dataDxfId="391">
      <calculatedColumnFormula>SUM(Bieu2_43[[#This Row],[2020-A27]],Bieu2_43[[#This Row],[2020-A30]],Bieu2_43[[#This Row],[2020-A33]])</calculatedColumnFormula>
    </tableColumn>
    <tableColumn id="41" name="2020-A25" dataDxfId="390">
      <calculatedColumnFormula>SUM(Bieu2_43[[#This Row],[2020-A28]],Bieu2_43[[#This Row],[2020-A31]],Bieu2_43[[#This Row],[2020-A34]])</calculatedColumnFormula>
    </tableColumn>
    <tableColumn id="42" name="2020-A26" dataDxfId="389"/>
    <tableColumn id="43" name="2020-A27" dataDxfId="388"/>
    <tableColumn id="44" name="2020-A28" dataDxfId="387"/>
    <tableColumn id="45" name="2020-A29" dataDxfId="386"/>
    <tableColumn id="46" name="2020-A30" dataDxfId="385"/>
    <tableColumn id="47" name="2020-A31" dataDxfId="384">
      <calculatedColumnFormula>17236405355/1000000</calculatedColumnFormula>
    </tableColumn>
    <tableColumn id="48" name="2020-A32" dataDxfId="383"/>
    <tableColumn id="49" name="2020-A33" dataDxfId="382"/>
    <tableColumn id="50" name="2020-A34" dataDxfId="381"/>
    <tableColumn id="51" name="2020-A35" dataDxfId="380">
      <calculatedColumnFormula>SUM(Bieu2_43[[#This Row],[2020-A9]],Bieu2_43[[#This Row],[2020-A12]])-SUM(Bieu2_43[[#This Row],[2020-A22]],Bieu2_43[[#This Row],[2020-A25]])</calculatedColumnFormula>
    </tableColumn>
    <tableColumn id="52" name="2020-A36" dataDxfId="379">
      <calculatedColumnFormula>Bieu2_43[[#This Row],[2020-A12]]-Bieu2_43[[#This Row],[2020-A10]]</calculatedColumnFormula>
    </tableColumn>
    <tableColumn id="53" name="2020-A37" dataDxfId="378"/>
    <tableColumn id="54" name="2020-A38" dataDxfId="377"/>
    <tableColumn id="55" name="2020-A39" dataDxfId="376">
      <calculatedColumnFormula>2527720000/1000000</calculatedColumnFormula>
    </tableColumn>
    <tableColumn id="56" name="2020-A40" dataDxfId="375">
      <calculatedColumnFormula>987766375/1000000</calculatedColumnFormula>
    </tableColumn>
    <tableColumn id="57" name="2020-A41" dataDxfId="374">
      <calculatedColumnFormula>(84239120+1398652978)/1000000</calculatedColumnFormula>
    </tableColumn>
    <tableColumn id="58" name="2020-A42" dataDxfId="373">
      <calculatedColumnFormula>(2991262410-2527720000)/1000000</calculatedColumnFormula>
    </tableColumn>
    <tableColumn id="59" name="2020-A43" dataDxfId="372"/>
    <tableColumn id="60" name="2020-A44" dataDxfId="371"/>
    <tableColumn id="61" name="2020-A45" dataDxfId="370"/>
    <tableColumn id="62" name="2020-A46" dataDxfId="369"/>
    <tableColumn id="2" name="KIỂM TRA 43" dataDxfId="368">
      <calculatedColumnFormula>IF(SUM(Bieu2_43[[#This Row],[2020-A9]],Bieu2_43[[#This Row],[2020-A12]])=0,0,ROUND((SUM(Bieu2_43[[#This Row],[2020-A39]],Bieu2_43[[#This Row],[2020-A40]],Bieu2_43[[#This Row],[2020-A41]],Bieu2_43[[#This Row],[2020-A42]])),0)=ROUND((SUM(Bieu2_43[[#This Row],[2020-A9]],Bieu2_43[[#This Row],[2020-A12]])-SUM(Bieu2_43[[#This Row],[2020-A22]],Bieu2_43[[#This Row],[2020-A25]])),0))</calculatedColumnFormula>
    </tableColumn>
    <tableColumn id="3" name="2020-CL Thu 2020-Chi TX 43" dataDxfId="367">
      <calculatedColumnFormula>SUM(Bieu2_43[[#This Row],[2020-A9]],Bieu2_43[[#This Row],[2020-A12]])-SUM(Bieu2_43[[#This Row],[2020-A22]],Bieu2_43[[#This Row],[2020-A25]])</calculatedColumnFormula>
    </tableColumn>
    <tableColumn id="4" name="Kiểm tra số Tiết kiệm năm 2020" dataDxfId="366">
      <calculatedColumnFormula>IF(SUM(Bieu2_43[[#This Row],[2020-A35]],Bieu2_43[[#This Row],[2020-A39]:[2020-A42]])=0,0,SUM(Bieu2_43[[#This Row],[2020-A39]:[2020-A42]])=Bieu2_43[[#This Row],[2020-A35]])</calculatedColumnFormula>
    </tableColumn>
  </tableColumns>
  <tableStyleInfo name="TableStyleLight17" showFirstColumn="0" showLastColumn="0" showRowStripes="1" showColumnStripes="0"/>
</table>
</file>

<file path=xl/tables/table5.xml><?xml version="1.0" encoding="utf-8"?>
<table xmlns="http://schemas.openxmlformats.org/spreadsheetml/2006/main" id="6" name="Bieu3_43" displayName="Bieu3_43" ref="A12:AJ14" totalsRowShown="0" headerRowDxfId="365" dataDxfId="364" tableBorderDxfId="363">
  <autoFilter ref="A12:AJ14"/>
  <tableColumns count="36">
    <tableColumn id="1" name="2020-V1" dataDxfId="362"/>
    <tableColumn id="2" name="2020-V2" dataDxfId="361"/>
    <tableColumn id="3" name="2020-V3" dataDxfId="360"/>
    <tableColumn id="4" name="2020-V4" dataDxfId="359"/>
    <tableColumn id="5" name="2020-V5" dataDxfId="358"/>
    <tableColumn id="11" name="2020-V5p" dataDxfId="357">
      <calculatedColumnFormula>IF(Bieu3_43[[#This Row],[2020-V4]]&lt;&gt;"","CT_"&amp;LEFT(Bieu3_43[[#This Row],[2020-V4]],1),"")</calculatedColumnFormula>
    </tableColumn>
    <tableColumn id="6" name="2020-V10" dataDxfId="356"/>
    <tableColumn id="7" name="2020-V11" dataDxfId="355"/>
    <tableColumn id="34" name="2020-V112" dataDxfId="354">
      <calculatedColumnFormula>Bieu2_43[[#This Row],[2020-V112]]</calculatedColumnFormula>
    </tableColumn>
    <tableColumn id="8" name="2020-V12" dataDxfId="353"/>
    <tableColumn id="9" name="2020-V13" dataDxfId="352"/>
    <tableColumn id="10" name="2020-V14" dataDxfId="351"/>
    <tableColumn id="12" name="2020-A1" dataDxfId="350"/>
    <tableColumn id="13" name="2020-A2" dataDxfId="349"/>
    <tableColumn id="14" name="2020-A47" dataDxfId="348"/>
    <tableColumn id="15" name="2020-A48" dataDxfId="347"/>
    <tableColumn id="16" name="2020-A49" dataDxfId="346">
      <calculatedColumnFormula>SUM(Bieu3_43[[#This Row],[2020-A51]],Bieu3_43[[#This Row],[2020-A52]])</calculatedColumnFormula>
    </tableColumn>
    <tableColumn id="17" name="2020-A50" dataDxfId="345">
      <calculatedColumnFormula>Bieu2_43[[#This Row],[2020-A4]]</calculatedColumnFormula>
    </tableColumn>
    <tableColumn id="18" name="2020-A51" dataDxfId="344">
      <calculatedColumnFormula>Bieu2_43[[#This Row],[2020-A5]]</calculatedColumnFormula>
    </tableColumn>
    <tableColumn id="19" name="2020-A52" dataDxfId="343">
      <calculatedColumnFormula>Bieu2_43[[#This Row],[2020-A6]]</calculatedColumnFormula>
    </tableColumn>
    <tableColumn id="20" name="2020-A53" dataDxfId="342">
      <calculatedColumnFormula>Bieu2_43[[#This Row],[2020-A7]]</calculatedColumnFormula>
    </tableColumn>
    <tableColumn id="21" name="2020-A54" dataDxfId="341">
      <calculatedColumnFormula>SUM(Bieu3_43[[#This Row],[2020-A55]],Bieu3_43[[#This Row],[2020-A56]])</calculatedColumnFormula>
    </tableColumn>
    <tableColumn id="22" name="2020-A55" dataDxfId="340"/>
    <tableColumn id="23" name="2020-A56" dataDxfId="339"/>
    <tableColumn id="24" name="2020-A57" dataDxfId="338">
      <calculatedColumnFormula>Bieu2_43[[#This Row],[2020-A35]]</calculatedColumnFormula>
    </tableColumn>
    <tableColumn id="25" name="2020-A58" dataDxfId="337">
      <calculatedColumnFormula>Bieu2_43[[#This Row],[2020-A36]]</calculatedColumnFormula>
    </tableColumn>
    <tableColumn id="26" name="2020-A59" dataDxfId="336">
      <calculatedColumnFormula>Bieu2_43[[#This Row],[2020-A39]]/Bieu2_43[[#This Row],[2020-A7]]</calculatedColumnFormula>
    </tableColumn>
    <tableColumn id="27" name="2020-A60" dataDxfId="335">
      <calculatedColumnFormula>IF(Bieu3_43[[#This Row],[2020-A59]]&lt;&gt;0,IF(Bieu3_43[[#This Row],[2020-A59]]&lt;1,"Dưới 01 lần lương",IF(AND(Bieu3_43[[#This Row],[2020-A59]]&gt;=1,Bieu3_43[[#This Row],[2020-A59]]&lt;=2),"Từ 1 lần đến 2 lần lương",IF(AND(Bieu3_43[[#This Row],[2020-A59]]&gt;2,Bieu3_43[[#This Row],[2020-A59]]&lt;=3),"Từ trên 2 lần đến 3 lần lương","Từ trên 3 lần lương"))),"")</calculatedColumnFormula>
    </tableColumn>
    <tableColumn id="28" name="2020-A602" dataDxfId="334">
      <calculatedColumnFormula>IF(Bieu3_43[[#This Row],[2020-A59]]&lt;&gt;0,IF(Bieu3_43[[#This Row],[2020-A59]]&lt;1,1,),)</calculatedColumnFormula>
    </tableColumn>
    <tableColumn id="29" name="2020-A603" dataDxfId="333">
      <calculatedColumnFormula>IF(Bieu3_43[[#This Row],[2020-A59]]&lt;&gt;0,IF(AND(Bieu3_43[[#This Row],[2020-A59]]&gt;=1,Bieu3_43[[#This Row],[2020-A59]]&lt;=2),1,),)</calculatedColumnFormula>
    </tableColumn>
    <tableColumn id="30" name="2020-A604" dataDxfId="332">
      <calculatedColumnFormula>IF(Bieu3_43[[#This Row],[2020-A59]]&lt;&gt;0,IF(AND(Bieu3_43[[#This Row],[2020-A59]]&gt;2,Bieu3_43[[#This Row],[2020-A59]]&lt;=3),1,),)</calculatedColumnFormula>
    </tableColumn>
    <tableColumn id="31" name="2020-A605" dataDxfId="331">
      <calculatedColumnFormula>IF(Bieu3_43[[#This Row],[2020-A59]]&lt;&gt;0,IF(Bieu3_43[[#This Row],[2020-A59]]&gt;3,1,),)</calculatedColumnFormula>
    </tableColumn>
    <tableColumn id="32" name="2020-A61" dataDxfId="330"/>
    <tableColumn id="33" name="2020-A62" dataDxfId="329"/>
    <tableColumn id="37" name="KPTX Tiết kiệm năm Kiểm tra khớp số liệu giữa PL2 và PL3 -43" dataDxfId="328" dataCellStyle="Comma">
      <calculatedColumnFormula>IF(Bieu2_43[[#This Row],[2020-A35]]=0,"",ROUND(Bieu3_43[[#This Row],[2020-A57]],0)=ROUND(Bieu2_43[[#This Row],[2020-A35]],0))</calculatedColumnFormula>
    </tableColumn>
    <tableColumn id="38" name="Số tăng thu 43" dataDxfId="327" dataCellStyle="Comma">
      <calculatedColumnFormula>IF(Bieu2_43[[#This Row],[2020-A36]]=0,"",ROUND(Bieu3_43[[#This Row],[2020-A58]],0)=ROUND(Bieu2_43[[#This Row],[2020-A36]],0))</calculatedColumnFormula>
    </tableColumn>
  </tableColumns>
  <tableStyleInfo name="TableStyleLight17" showFirstColumn="0" showLastColumn="0" showRowStripes="1" showColumnStripes="0"/>
</table>
</file>

<file path=xl/tables/table6.xml><?xml version="1.0" encoding="utf-8"?>
<table xmlns="http://schemas.openxmlformats.org/spreadsheetml/2006/main" id="8" name="Bieu5_141" displayName="Bieu5_141" ref="A11:DH13" headerRowDxfId="326" dataDxfId="325" totalsRowDxfId="324">
  <autoFilter ref="A11:DH13"/>
  <sortState ref="A12:DI121">
    <sortCondition ref="A11:A369"/>
  </sortState>
  <tableColumns count="112">
    <tableColumn id="1" name="2020-V1" totalsRowLabel="Tổng cộng" dataDxfId="323"/>
    <tableColumn id="2" name="2020-V2" totalsRowFunction="count" dataDxfId="322"/>
    <tableColumn id="3" name="2020-V3" totalsRowFunction="count" dataDxfId="321"/>
    <tableColumn id="4" name="2020-V4" totalsRowFunction="count" dataDxfId="320"/>
    <tableColumn id="5" name="2020-V5" totalsRowFunction="count" dataDxfId="319"/>
    <tableColumn id="11" name="2020-V5p" dataDxfId="318">
      <calculatedColumnFormula>IF(Bieu5_141[[#This Row],[2020-V4]]&lt;&gt;"","CT_"&amp;LEFT(Bieu5_141[[#This Row],[2020-V4]],1),"")</calculatedColumnFormula>
    </tableColumn>
    <tableColumn id="6" name="2020-V10" totalsRowFunction="count" dataDxfId="317"/>
    <tableColumn id="7" name="2020-V11" totalsRowFunction="count" dataDxfId="316"/>
    <tableColumn id="8" name="2020-V12" dataDxfId="315"/>
    <tableColumn id="9" name="2020-V13" dataDxfId="314"/>
    <tableColumn id="10" name="2020-V14" dataDxfId="313"/>
    <tableColumn id="13" name="2020-B1" totalsRowFunction="sum" dataDxfId="312"/>
    <tableColumn id="14" name="2020-B2" totalsRowFunction="sum" dataDxfId="311"/>
    <tableColumn id="12" name="2020-B3" totalsRowFunction="sum" dataDxfId="310">
      <calculatedColumnFormula>SUM(Bieu5_141[[#This Row],[2020-B5]],Bieu5_141[[#This Row],[2020-B7]])</calculatedColumnFormula>
    </tableColumn>
    <tableColumn id="15" name="2020-B4" totalsRowFunction="custom" dataDxfId="309">
      <totalsRowFormula>SUBTOTAL(109,Bieu5_141[2020-B2])</totalsRowFormula>
    </tableColumn>
    <tableColumn id="16" name="2020-B5" totalsRowFunction="custom" dataDxfId="308">
      <totalsRowFormula>SUBTOTAL(109,Bieu5_141[2020-B3])</totalsRowFormula>
    </tableColumn>
    <tableColumn id="17" name="2020-B6" totalsRowFunction="custom" dataDxfId="307">
      <totalsRowFormula>SUBTOTAL(109,Bieu5_141[2020-B4])</totalsRowFormula>
    </tableColumn>
    <tableColumn id="18" name="2020-B7" totalsRowFunction="custom" dataDxfId="306">
      <totalsRowFormula>SUBTOTAL(109,Bieu5_141[2020-B3])</totalsRowFormula>
    </tableColumn>
    <tableColumn id="19" name="2020-B8" totalsRowFunction="custom" dataDxfId="305">
      <totalsRowFormula>SUBTOTAL(109,Bieu5_141[2020-B4])</totalsRowFormula>
    </tableColumn>
    <tableColumn id="20" name="2020-B9" totalsRowFunction="custom" dataDxfId="304">
      <totalsRowFormula>SUBTOTAL(109,Bieu5_141[2020-B5])</totalsRowFormula>
    </tableColumn>
    <tableColumn id="21" name="2020-B10" totalsRowFunction="custom" dataDxfId="303">
      <totalsRowFormula>SUBTOTAL(109,Bieu5_141[2020-B4])</totalsRowFormula>
    </tableColumn>
    <tableColumn id="22" name="2020-B11" totalsRowFunction="custom" dataDxfId="302">
      <totalsRowFormula>SUBTOTAL(109,Bieu5_141[2020-B5])</totalsRowFormula>
    </tableColumn>
    <tableColumn id="23" name="2020-B12" totalsRowFunction="custom" dataDxfId="301">
      <totalsRowFormula>SUBTOTAL(109,Bieu5_141[2020-B6])</totalsRowFormula>
    </tableColumn>
    <tableColumn id="24" name="2020-B13" totalsRowFunction="custom" dataDxfId="300">
      <totalsRowFormula>SUBTOTAL(109,Bieu5_141[2020-B5])</totalsRowFormula>
    </tableColumn>
    <tableColumn id="25" name="2020-B14" totalsRowFunction="custom" dataDxfId="299">
      <totalsRowFormula>SUBTOTAL(109,Bieu5_141[2020-B6])</totalsRowFormula>
    </tableColumn>
    <tableColumn id="26" name="2020-B15" totalsRowFunction="custom" dataDxfId="298">
      <totalsRowFormula>SUBTOTAL(109,Bieu5_141[2020-B7])</totalsRowFormula>
    </tableColumn>
    <tableColumn id="27" name="2020-B16" totalsRowFunction="custom" dataDxfId="297">
      <totalsRowFormula>SUBTOTAL(109,Bieu5_141[2020-B6])</totalsRowFormula>
    </tableColumn>
    <tableColumn id="28" name="2020-B17" totalsRowFunction="custom" dataDxfId="296">
      <calculatedColumnFormula>SUM(Bieu5_141[[#This Row],[2020-B19]],Bieu5_141[[#This Row],[2020-B21]],Bieu5_141[[#This Row],[2020-B23]],Bieu5_141[[#This Row],[2020-B25]],Bieu5_141[[#This Row],[2020-B27]],Bieu5_141[[#This Row],[2020-B29]],Bieu5_141[[#This Row],[2020-B31]],Bieu5_141[[#This Row],[2020-B35]],Bieu5_141[[#This Row],[2020-B37]])</calculatedColumnFormula>
      <totalsRowFormula>SUBTOTAL(109,Bieu5_141[2020-B7])</totalsRowFormula>
    </tableColumn>
    <tableColumn id="29" name="2020-B18" totalsRowFunction="custom" dataDxfId="295">
      <calculatedColumnFormula>SUM(Bieu5_141[[#This Row],[2020-B20]],Bieu5_141[[#This Row],[2020-B22]],Bieu5_141[[#This Row],[2020-B24]],Bieu5_141[[#This Row],[2020-B26]],Bieu5_141[[#This Row],[2020-B28]],Bieu5_141[[#This Row],[2020-B30]],Bieu5_141[[#This Row],[2020-B32]],Bieu5_141[[#This Row],[2020-B36]],Bieu5_141[[#This Row],[2020-B38]])</calculatedColumnFormula>
      <totalsRowFormula>SUBTOTAL(109,Bieu5_141[2020-B8])</totalsRowFormula>
    </tableColumn>
    <tableColumn id="30" name="2020-B19" totalsRowFunction="custom" dataDxfId="294">
      <totalsRowFormula>SUBTOTAL(109,Bieu5_141[2020-B7])</totalsRowFormula>
    </tableColumn>
    <tableColumn id="31" name="2020-B20" totalsRowFunction="custom" dataDxfId="293">
      <totalsRowFormula>SUBTOTAL(109,Bieu5_141[2020-B8])</totalsRowFormula>
    </tableColumn>
    <tableColumn id="32" name="2020-B21" totalsRowFunction="custom" dataDxfId="292">
      <totalsRowFormula>SUBTOTAL(109,Bieu5_141[2020-B9])</totalsRowFormula>
    </tableColumn>
    <tableColumn id="33" name="2020-B22" totalsRowFunction="custom" dataDxfId="291">
      <totalsRowFormula>SUBTOTAL(109,Bieu5_141[2020-B8])</totalsRowFormula>
    </tableColumn>
    <tableColumn id="34" name="2020-B23" totalsRowFunction="custom" dataDxfId="290">
      <totalsRowFormula>SUBTOTAL(109,Bieu5_141[2020-B9])</totalsRowFormula>
    </tableColumn>
    <tableColumn id="35" name="2020-B24" totalsRowFunction="custom" dataDxfId="289">
      <totalsRowFormula>SUBTOTAL(109,Bieu5_141[2020-B10])</totalsRowFormula>
    </tableColumn>
    <tableColumn id="36" name="2020-B25" totalsRowFunction="custom" dataDxfId="288">
      <totalsRowFormula>SUBTOTAL(109,Bieu5_141[2020-B9])</totalsRowFormula>
    </tableColumn>
    <tableColumn id="37" name="2020-B26" totalsRowFunction="custom" dataDxfId="287">
      <totalsRowFormula>SUBTOTAL(109,Bieu5_141[2020-B10])</totalsRowFormula>
    </tableColumn>
    <tableColumn id="38" name="2020-B27" totalsRowFunction="custom" dataDxfId="286">
      <totalsRowFormula>SUBTOTAL(109,Bieu5_141[2020-B11])</totalsRowFormula>
    </tableColumn>
    <tableColumn id="39" name="2020-B28" totalsRowFunction="custom" dataDxfId="285">
      <totalsRowFormula>SUBTOTAL(109,Bieu5_141[2020-B10])</totalsRowFormula>
    </tableColumn>
    <tableColumn id="40" name="2020-B29" totalsRowFunction="custom" dataDxfId="284">
      <totalsRowFormula>SUBTOTAL(109,Bieu5_141[2020-B11])</totalsRowFormula>
    </tableColumn>
    <tableColumn id="41" name="2020-B30" totalsRowFunction="custom" dataDxfId="283">
      <totalsRowFormula>SUBTOTAL(109,Bieu5_141[2020-B12])</totalsRowFormula>
    </tableColumn>
    <tableColumn id="42" name="2020-B31" totalsRowFunction="custom" dataDxfId="282">
      <totalsRowFormula>SUBTOTAL(109,Bieu5_141[2020-B11])</totalsRowFormula>
    </tableColumn>
    <tableColumn id="43" name="2020-B32" totalsRowFunction="custom" dataDxfId="281">
      <totalsRowFormula>SUBTOTAL(109,Bieu5_141[2020-B12])</totalsRowFormula>
    </tableColumn>
    <tableColumn id="44" name="2020-B33" totalsRowFunction="custom" dataDxfId="280">
      <totalsRowFormula>SUBTOTAL(109,Bieu5_141[2020-B13])</totalsRowFormula>
    </tableColumn>
    <tableColumn id="45" name="2020-B34" totalsRowFunction="custom" dataDxfId="279">
      <totalsRowFormula>SUBTOTAL(109,Bieu5_141[2020-B12])</totalsRowFormula>
    </tableColumn>
    <tableColumn id="46" name="2020-B35" totalsRowFunction="custom" dataDxfId="278">
      <totalsRowFormula>SUBTOTAL(109,Bieu5_141[2020-B13])</totalsRowFormula>
    </tableColumn>
    <tableColumn id="47" name="2020-B36" totalsRowFunction="custom" dataDxfId="277">
      <totalsRowFormula>SUBTOTAL(109,Bieu5_141[2020-B14])</totalsRowFormula>
    </tableColumn>
    <tableColumn id="48" name="2020-B37" totalsRowFunction="custom" dataDxfId="276">
      <totalsRowFormula>SUBTOTAL(109,Bieu5_141[2020-B13])</totalsRowFormula>
    </tableColumn>
    <tableColumn id="49" name="2020-B38" totalsRowFunction="custom" dataDxfId="275">
      <totalsRowFormula>SUBTOTAL(109,Bieu5_141[2020-B14])</totalsRowFormula>
    </tableColumn>
    <tableColumn id="50" name="2020-B39" totalsRowFunction="custom" dataDxfId="274">
      <calculatedColumnFormula>SUM(Bieu5_141[[#This Row],[2020-B41]],Bieu5_141[[#This Row],[2020-B43]],Bieu5_141[[#This Row],[2020-B45]],Bieu5_141[[#This Row],[2020-B47]],Bieu5_141[[#This Row],[2020-B49]],Bieu5_141[[#This Row],[2020-B51]],Bieu5_141[[#This Row],[2020-B53]],Bieu5_141[[#This Row],[2020-B55]])</calculatedColumnFormula>
      <totalsRowFormula>SUBTOTAL(109,Bieu5_141[2020-B15])</totalsRowFormula>
    </tableColumn>
    <tableColumn id="51" name="2020-B40" totalsRowFunction="custom" dataDxfId="273">
      <calculatedColumnFormula>SUM(Bieu5_141[[#This Row],[2020-B42]],Bieu5_141[[#This Row],[2020-B44]],Bieu5_141[[#This Row],[2020-B46]],Bieu5_141[[#This Row],[2020-B48]],Bieu5_141[[#This Row],[2020-B50]],Bieu5_141[[#This Row],[2020-B52]],Bieu5_141[[#This Row],[2020-B54]],Bieu5_141[[#This Row],[2020-B56]])</calculatedColumnFormula>
      <totalsRowFormula>SUBTOTAL(109,Bieu5_141[2020-B14])</totalsRowFormula>
    </tableColumn>
    <tableColumn id="52" name="2020-B41" totalsRowFunction="custom" dataDxfId="272">
      <totalsRowFormula>SUBTOTAL(109,Bieu5_141[2020-B15])</totalsRowFormula>
    </tableColumn>
    <tableColumn id="53" name="2020-B42" totalsRowFunction="custom" dataDxfId="271">
      <totalsRowFormula>SUBTOTAL(109,Bieu5_141[2020-B16])</totalsRowFormula>
    </tableColumn>
    <tableColumn id="54" name="2020-B43" totalsRowFunction="custom" dataDxfId="270">
      <totalsRowFormula>SUBTOTAL(109,Bieu5_141[2020-B15])</totalsRowFormula>
    </tableColumn>
    <tableColumn id="55" name="2020-B44" totalsRowFunction="custom" dataDxfId="269">
      <totalsRowFormula>SUBTOTAL(109,Bieu5_141[2020-B16])</totalsRowFormula>
    </tableColumn>
    <tableColumn id="56" name="2020-B45" totalsRowFunction="custom" dataDxfId="268">
      <totalsRowFormula>SUBTOTAL(109,Bieu5_141[2020-B17])</totalsRowFormula>
    </tableColumn>
    <tableColumn id="57" name="2020-B46" totalsRowFunction="custom" dataDxfId="267">
      <totalsRowFormula>SUBTOTAL(109,Bieu5_141[2020-B16])</totalsRowFormula>
    </tableColumn>
    <tableColumn id="58" name="2020-B47" totalsRowFunction="custom" dataDxfId="266">
      <totalsRowFormula>SUBTOTAL(109,Bieu5_141[2020-B17])</totalsRowFormula>
    </tableColumn>
    <tableColumn id="59" name="2020-B48" totalsRowFunction="custom" dataDxfId="265">
      <totalsRowFormula>SUBTOTAL(109,Bieu5_141[2020-B18])</totalsRowFormula>
    </tableColumn>
    <tableColumn id="60" name="2020-B49" totalsRowFunction="custom" dataDxfId="264">
      <totalsRowFormula>SUBTOTAL(109,Bieu5_141[2020-B17])</totalsRowFormula>
    </tableColumn>
    <tableColumn id="61" name="2020-B50" totalsRowFunction="custom" dataDxfId="263">
      <totalsRowFormula>SUBTOTAL(109,Bieu5_141[2020-B18])</totalsRowFormula>
    </tableColumn>
    <tableColumn id="62" name="2020-B51" totalsRowFunction="custom" dataDxfId="262">
      <totalsRowFormula>SUBTOTAL(109,Bieu5_141[2020-B19])</totalsRowFormula>
    </tableColumn>
    <tableColumn id="63" name="2020-B52" totalsRowFunction="custom" dataDxfId="261">
      <totalsRowFormula>SUBTOTAL(109,Bieu5_141[2020-B18])</totalsRowFormula>
    </tableColumn>
    <tableColumn id="64" name="2020-B53" totalsRowFunction="custom" dataDxfId="260">
      <totalsRowFormula>SUBTOTAL(109,Bieu5_141[2020-B19])</totalsRowFormula>
    </tableColumn>
    <tableColumn id="65" name="2020-B54" totalsRowFunction="custom" dataDxfId="259">
      <totalsRowFormula>SUBTOTAL(109,Bieu5_141[2020-B20])</totalsRowFormula>
    </tableColumn>
    <tableColumn id="66" name="2020-B55" totalsRowFunction="custom" dataDxfId="258">
      <totalsRowFormula>SUBTOTAL(109,Bieu5_141[2020-B19])</totalsRowFormula>
    </tableColumn>
    <tableColumn id="67" name="2020-B56" totalsRowFunction="custom" dataDxfId="257">
      <totalsRowFormula>SUBTOTAL(109,Bieu5_141[2020-B20])</totalsRowFormula>
    </tableColumn>
    <tableColumn id="68" name="2020-B57" totalsRowFunction="custom" dataDxfId="256">
      <calculatedColumnFormula>SUM(Bieu5_141[[#This Row],[2020-B59]],Bieu5_141[[#This Row],[2020-B61]],Bieu5_141[[#This Row],[2020-B63]],Bieu5_141[[#This Row],[2020-B65]])</calculatedColumnFormula>
      <totalsRowFormula>SUBTOTAL(109,Bieu5_141[2020-B21])</totalsRowFormula>
    </tableColumn>
    <tableColumn id="69" name="2020-B58" totalsRowFunction="custom" dataDxfId="255">
      <calculatedColumnFormula>SUM(Bieu5_141[[#This Row],[2020-B60]],Bieu5_141[[#This Row],[2020-B62]],Bieu5_141[[#This Row],[2020-B64]],Bieu5_141[[#This Row],[2020-B66]])</calculatedColumnFormula>
      <totalsRowFormula>SUBTOTAL(109,Bieu5_141[2020-B20])</totalsRowFormula>
    </tableColumn>
    <tableColumn id="70" name="2020-B59" totalsRowFunction="custom" dataDxfId="254">
      <totalsRowFormula>SUBTOTAL(109,Bieu5_141[2020-B21])</totalsRowFormula>
    </tableColumn>
    <tableColumn id="71" name="2020-B60" totalsRowFunction="custom" dataDxfId="253">
      <totalsRowFormula>SUBTOTAL(109,Bieu5_141[2020-B22])</totalsRowFormula>
    </tableColumn>
    <tableColumn id="72" name="2020-B61" totalsRowFunction="custom" dataDxfId="252">
      <totalsRowFormula>SUBTOTAL(109,Bieu5_141[2020-B21])</totalsRowFormula>
    </tableColumn>
    <tableColumn id="73" name="2020-B62" totalsRowFunction="custom" dataDxfId="251">
      <totalsRowFormula>SUBTOTAL(109,Bieu5_141[2020-B22])</totalsRowFormula>
    </tableColumn>
    <tableColumn id="74" name="2020-B63" totalsRowFunction="custom" dataDxfId="250">
      <totalsRowFormula>SUBTOTAL(109,Bieu5_141[2020-B23])</totalsRowFormula>
    </tableColumn>
    <tableColumn id="75" name="2020-B64" totalsRowFunction="custom" dataDxfId="249">
      <totalsRowFormula>SUBTOTAL(109,Bieu5_141[2020-B22])</totalsRowFormula>
    </tableColumn>
    <tableColumn id="76" name="2020-B65" totalsRowFunction="custom" dataDxfId="248">
      <totalsRowFormula>SUBTOTAL(109,Bieu5_141[2020-B23])</totalsRowFormula>
    </tableColumn>
    <tableColumn id="77" name="2020-B66" totalsRowFunction="custom" dataDxfId="247">
      <totalsRowFormula>SUBTOTAL(109,Bieu5_141[2020-B24])</totalsRowFormula>
    </tableColumn>
    <tableColumn id="78" name="2020-B67" totalsRowFunction="custom" dataDxfId="246">
      <totalsRowFormula>IFERROR(SUBTOTAL(101,Bieu5_141[2020-B67]),0)</totalsRowFormula>
    </tableColumn>
    <tableColumn id="79" name="2020-B68" totalsRowFunction="custom" dataDxfId="245">
      <totalsRowFormula>SUBTOTAL(109,Bieu5_141[2020-B24])</totalsRowFormula>
    </tableColumn>
    <tableColumn id="80" name="2020-B69" totalsRowFunction="custom" dataDxfId="244" dataCellStyle="Comma">
      <calculatedColumnFormula>IF(Bieu5_141[[#This Row],[2020-B68]]&lt;&gt;0,IF(Bieu5_141[[#This Row],[2020-B68]]&lt;1,"Dưới 01 lần lương",IF(AND(Bieu5_141[[#This Row],[2020-B68]]&gt;=1,Bieu5_141[[#This Row],[2020-B68]]&lt;=2),"Từ 1 lần đến 2 lần lương",IF(AND(Bieu5_141[[#This Row],[2020-B68]]&gt;2,Bieu5_141[[#This Row],[2020-B68]]&lt;=3),"Từ trên 2 lần đến 3 lần lương","Từ trên 3 lần lương"))),"")</calculatedColumnFormula>
      <totalsRowFormula>SUBTOTAL(109,Bieu5_141[2020-B25])</totalsRowFormula>
    </tableColumn>
    <tableColumn id="81" name="2020-B692" totalsRowFunction="sum" dataDxfId="243" dataCellStyle="Comma">
      <calculatedColumnFormula>IF(Bieu5_141[[#This Row],[2020-B68]]&lt;&gt;0,IF(Bieu5_141[[#This Row],[2020-B68]]&lt;1,1,0),0)</calculatedColumnFormula>
    </tableColumn>
    <tableColumn id="82" name="2020-B693" totalsRowFunction="sum" dataDxfId="242" dataCellStyle="Comma">
      <calculatedColumnFormula>IF(Bieu5_141[[#This Row],[2020-B68]]&lt;&gt;0,IF(AND(Bieu5_141[[#This Row],[2020-B68]]&gt;=1,Bieu5_141[[#This Row],[2020-B68]]&lt;=2),1,0),0)</calculatedColumnFormula>
    </tableColumn>
    <tableColumn id="83" name="2020-B694" totalsRowFunction="sum" dataDxfId="241" dataCellStyle="Comma">
      <calculatedColumnFormula>IF(Bieu5_141[[#This Row],[2020-B68]]&lt;&gt;0,IF(AND(Bieu5_141[[#This Row],[2020-B68]]&gt;2,Bieu5_141[[#This Row],[2020-B68]]&lt;=3),1,0),0)</calculatedColumnFormula>
    </tableColumn>
    <tableColumn id="84" name="2020-B695" totalsRowFunction="sum" dataDxfId="240" dataCellStyle="Comma">
      <calculatedColumnFormula>IF(Bieu5_141[[#This Row],[2020-B68]]&lt;&gt;0,IF(Bieu5_141[[#This Row],[2020-B68]]&gt;3,1,0),0)</calculatedColumnFormula>
    </tableColumn>
    <tableColumn id="85" name="2020-B70" totalsRowFunction="max" dataDxfId="239"/>
    <tableColumn id="86" name="2020-B71" totalsRowFunction="min" dataDxfId="238"/>
    <tableColumn id="87" name="2020-B72" totalsRowFunction="sum" dataDxfId="237">
      <calculatedColumnFormula>SUM(Bieu5_141[[#This Row],[2020-B74]],Bieu5_141[[#This Row],[2020-B76]],Bieu5_141[[#This Row],[2020-B78]],Bieu5_141[[#This Row],[2020-B80]])</calculatedColumnFormula>
    </tableColumn>
    <tableColumn id="88" name="2020-B73" totalsRowFunction="sum" dataDxfId="236">
      <calculatedColumnFormula>SUM(Bieu5_141[[#This Row],[2020-B75]],Bieu5_141[[#This Row],[2020-B77]],Bieu5_141[[#This Row],[2020-B79]],Bieu5_141[[#This Row],[2020-B81]])</calculatedColumnFormula>
    </tableColumn>
    <tableColumn id="89" name="2020-B74" totalsRowFunction="sum" dataDxfId="235"/>
    <tableColumn id="90" name="2020-B75" totalsRowFunction="sum" dataDxfId="234"/>
    <tableColumn id="91" name="2020-B76" totalsRowFunction="sum" dataDxfId="233"/>
    <tableColumn id="92" name="2020-B77" totalsRowFunction="sum" dataDxfId="232"/>
    <tableColumn id="93" name="2020-B78" totalsRowFunction="sum" dataDxfId="231"/>
    <tableColumn id="94" name="2020-B79" totalsRowFunction="sum" dataDxfId="230"/>
    <tableColumn id="95" name="2020-B80" totalsRowFunction="sum" dataDxfId="229"/>
    <tableColumn id="96" name="2020-B81" totalsRowFunction="sum" dataDxfId="228"/>
    <tableColumn id="97" name="2020-B82" totalsRowFunction="sum" dataDxfId="227">
      <calculatedColumnFormula>SUM(Bieu5_141[[#This Row],[2020-B84]],Bieu5_141[[#This Row],[2020-B86]],Bieu5_141[[#This Row],[2020-B88]],Bieu5_141[[#This Row],[2020-B90]])</calculatedColumnFormula>
    </tableColumn>
    <tableColumn id="98" name="2020-B83" totalsRowFunction="sum" dataDxfId="226">
      <calculatedColumnFormula>SUM(Bieu5_141[[#This Row],[2020-B85]],Bieu5_141[[#This Row],[2020-B87]],Bieu5_141[[#This Row],[2020-B89]],Bieu5_141[[#This Row],[2020-B91]])</calculatedColumnFormula>
    </tableColumn>
    <tableColumn id="99" name="2020-B84" totalsRowFunction="sum" dataDxfId="225"/>
    <tableColumn id="100" name="2020-B85" totalsRowFunction="sum" dataDxfId="224"/>
    <tableColumn id="101" name="2020-B86" totalsRowFunction="sum" dataDxfId="223"/>
    <tableColumn id="102" name="2020-B87" totalsRowFunction="sum" dataDxfId="222"/>
    <tableColumn id="103" name="2020-B88" totalsRowFunction="sum" dataDxfId="221"/>
    <tableColumn id="104" name="2020-B89" totalsRowFunction="sum" dataDxfId="220"/>
    <tableColumn id="105" name="2020-B90" totalsRowFunction="sum" dataDxfId="219"/>
    <tableColumn id="106" name="2020-B91" totalsRowFunction="sum" dataDxfId="218"/>
    <tableColumn id="107" name="KIỂM TRA 141" dataDxfId="217" dataCellStyle="Comma">
      <calculatedColumnFormula>IF((Bieu5_141[[#This Row],[2020-B18]]-Bieu5_141[[#This Row],[2020-B40]])=0,"",ROUND(Bieu5_141[[#This Row],[2020-B58]],0)=ROUND((Bieu5_141[[#This Row],[2020-B18]]-Bieu5_141[[#This Row],[2020-B40]]),0))</calculatedColumnFormula>
    </tableColumn>
    <tableColumn id="108" name="CL Thu-Chi TX 141" dataDxfId="216" dataCellStyle="Comma">
      <calculatedColumnFormula>(Bieu5_141[[#This Row],[2020-B18]]-Bieu5_141[[#This Row],[2020-B40]])</calculatedColumnFormula>
    </tableColumn>
    <tableColumn id="109" name="KT Quỹ tiền lương, Hệ số lương Bình quân Cao/thấp nhất 141" dataDxfId="215" dataCellStyle="Comma">
      <calculatedColumnFormula>IF(Bieu5_141[[#This Row],[2020-B8]]=0,"",Bieu5_141[[#This Row],[2020-B8]]/Bieu5_141[[#This Row],[2020-B3]]/(1.49*12))</calculatedColumnFormula>
    </tableColumn>
    <tableColumn id="110" name="KT Quỹ KTPL 141" dataDxfId="214" dataCellStyle="Comma">
      <calculatedColumnFormula>IF(Bieu5_141[[#This Row],[CL Thu-Chi TX 141]]&gt;Bieu5_141[[#This Row],[2020-B8]],
(IF(OR(VALUE(LEFT(Bieu5_141[[#This Row],[2020-V3]],1))=1,VALUE(LEFT(Bieu5_141[[#This Row],[2020-V3]],1))=2),(3/12*Bieu5_141[[#This Row],[2020-B8]]-Bieu5_141[[#This Row],[2020-B62]])&gt;=1,
IF(VALUE(LEFT(Bieu5_141[[#This Row],[2020-V3]],1))=3, (2/12*Bieu5_141[[#This Row],[2020-B8]]-Bieu5_141[[#This Row],[2020-B62]])&gt;=1, (1/12*Bieu5_141[[#This Row],[2020-B8]]-Bieu5_141[[#This Row],[2020-B62]])&gt;=1
))),0)</calculatedColumnFormula>
    </tableColumn>
    <tableColumn id="111" name="KT Qũy PTSN 141" dataDxfId="213" dataCellStyle="Comma">
      <calculatedColumnFormula>IF(Bieu5_141[[#This Row],[CL Thu-Chi TX 141]]&gt;Bieu5_141[[#This Row],[2020-B8]],
(IF(OR(VALUE(LEFT(Bieu5_141[[#This Row],[2020-V3]],1))=1,VALUE(LEFT(Bieu5_141[[#This Row],[2020-V3]],1))=2),(Bieu5_141[[#This Row],[2020-B60]]-25%*Bieu5_141[[#This Row],[2020-B58]])&gt;=1,
IF(VALUE(LEFT(Bieu5_141[[#This Row],[2020-V3]],1))=3,(Bieu5_141[[#This Row],[2020-B60]]-15%*Bieu5_141[[#This Row],[2020-B58]])&gt;=1,
IF(VALUE(LEFT(Bieu5_141[[#This Row],[2020-V3]],1))=4,(Bieu5_141[[#This Row],[2020-B60]]-5%*Bieu5_141[[#This Row],[2020-B58]])&gt;=1,0)))),0)</calculatedColumnFormula>
    </tableColumn>
    <tableColumn id="112" name="KT Qũy Bổ sung TN 141" dataDxfId="212" dataCellStyle="Comma">
      <calculatedColumnFormula>IF(Bieu5_141[[#This Row],[CL Thu-Chi TX 141]]&gt;Bieu5_141[[#This Row],[2020-B8]],
IF(VALUE(LEFT(Bieu5_141[[#This Row],[2020-V3]],1))=1,0,
IF(VALUE(LEFT(Bieu5_141[[#This Row],[2020-V3]],1))=2,(3*Bieu5_141[[#This Row],[2020-B8]]-Bieu5_141[[#This Row],[2020-B64]])&gt;=0,
IF(VALUE(LEFT(Bieu5_141[[#This Row],[2020-V3]],1))=3,(2*Bieu5_141[[#This Row],[2020-B8]]-Bieu5_141[[#This Row],[2020-B64]])&gt;=0,
IF(VALUE(LEFT(Bieu5_141[[#This Row],[2020-V3]],1))=4,(1*Bieu5_141[[#This Row],[2020-B8]]-Bieu5_141[[#This Row],[2020-B64]])&gt;=0,0)))),0)</calculatedColumnFormula>
    </tableColumn>
  </tableColumns>
  <tableStyleInfo name="TableStyleLight17" showFirstColumn="0" showLastColumn="0" showRowStripes="1" showColumnStripes="0"/>
</table>
</file>

<file path=xl/tables/table7.xml><?xml version="1.0" encoding="utf-8"?>
<table xmlns="http://schemas.openxmlformats.org/spreadsheetml/2006/main" id="7" name="Bieu4_54" displayName="Bieu4_54" ref="A11:DA13" headerRowDxfId="211" dataDxfId="210">
  <autoFilter ref="A11:DA13"/>
  <tableColumns count="105">
    <tableColumn id="1" name="2020-V1" totalsRowLabel="Tổng cộng" dataDxfId="209" totalsRowDxfId="208"/>
    <tableColumn id="2" name="2020-V2" totalsRowFunction="count" dataDxfId="207" totalsRowDxfId="206"/>
    <tableColumn id="3" name="2020-V3" totalsRowFunction="count" dataDxfId="205" totalsRowDxfId="204"/>
    <tableColumn id="4" name="2020-V4" totalsRowFunction="count" dataDxfId="203" totalsRowDxfId="202"/>
    <tableColumn id="6" name="2020-V5" totalsRowFunction="count" dataDxfId="201" totalsRowDxfId="200"/>
    <tableColumn id="12" name="2020-V5p" dataDxfId="199" totalsRowDxfId="198">
      <calculatedColumnFormula>IF(Bieu4_54[[#This Row],[2020-V4]]&lt;&gt;"","CT_"&amp;LEFT(Bieu4_54[[#This Row],[2020-V4]],1),"")</calculatedColumnFormula>
    </tableColumn>
    <tableColumn id="7" name="2020-V10" totalsRowFunction="count" dataDxfId="197" totalsRowDxfId="196"/>
    <tableColumn id="8" name="2020-V11" totalsRowFunction="count" dataDxfId="195" totalsRowDxfId="194"/>
    <tableColumn id="9" name="2020-V12" dataDxfId="193" totalsRowDxfId="192"/>
    <tableColumn id="10" name="2020-V13" dataDxfId="191" totalsRowDxfId="190"/>
    <tableColumn id="11" name="2020-V14" dataDxfId="189" totalsRowDxfId="188"/>
    <tableColumn id="13" name="2020-C1" totalsRowFunction="sum" dataDxfId="187" totalsRowDxfId="186"/>
    <tableColumn id="14" name="2020-C2" totalsRowFunction="sum" dataDxfId="185" totalsRowDxfId="184"/>
    <tableColumn id="15" name="2020-C3" totalsRowFunction="sum" dataDxfId="183" totalsRowDxfId="182">
      <calculatedColumnFormula>SUM(Bieu4_54[[#This Row],[2020-C5]],Bieu4_54[[#This Row],[2020-C7]])</calculatedColumnFormula>
    </tableColumn>
    <tableColumn id="16" name="2020-C4" totalsRowFunction="sum" dataDxfId="181" totalsRowDxfId="180">
      <calculatedColumnFormula>SUM(Bieu4_54[[#This Row],[2020-C6]],Bieu4_54[[#This Row],[2020-C8]])</calculatedColumnFormula>
    </tableColumn>
    <tableColumn id="17" name="2020-C5" totalsRowFunction="sum" dataDxfId="179" totalsRowDxfId="178"/>
    <tableColumn id="18" name="2020-C6" totalsRowFunction="sum" dataDxfId="177" totalsRowDxfId="176"/>
    <tableColumn id="19" name="2020-C7" totalsRowFunction="sum" dataDxfId="175" totalsRowDxfId="174"/>
    <tableColumn id="20" name="2020-C8" totalsRowFunction="sum" dataDxfId="173" totalsRowDxfId="172"/>
    <tableColumn id="21" name="2020-C9" totalsRowFunction="sum" dataDxfId="171" totalsRowDxfId="170"/>
    <tableColumn id="22" name="2020-C10" totalsRowFunction="sum" dataDxfId="169" totalsRowDxfId="168"/>
    <tableColumn id="23" name="2020-C11" totalsRowFunction="sum" dataDxfId="167" totalsRowDxfId="166">
      <calculatedColumnFormula>SUM(Bieu4_54[[#This Row],[2020-C13]],Bieu4_54[[#This Row],[2020-C15]],Bieu4_54[[#This Row],[2020-C17]],Bieu4_54[[#This Row],[2020-C19]])</calculatedColumnFormula>
    </tableColumn>
    <tableColumn id="24" name="2020-C12" totalsRowFunction="sum" dataDxfId="165" totalsRowDxfId="164">
      <calculatedColumnFormula>SUM(Bieu4_54[[#This Row],[2020-C14]],Bieu4_54[[#This Row],[2020-C16]],Bieu4_54[[#This Row],[2020-C18]],Bieu4_54[[#This Row],[2020-C20]])</calculatedColumnFormula>
    </tableColumn>
    <tableColumn id="25" name="2020-C13" totalsRowFunction="sum" dataDxfId="163" totalsRowDxfId="162"/>
    <tableColumn id="26" name="2020-C14" totalsRowFunction="sum" dataDxfId="161" totalsRowDxfId="160"/>
    <tableColumn id="27" name="2020-C15" totalsRowFunction="sum" dataDxfId="159" totalsRowDxfId="158"/>
    <tableColumn id="28" name="2020-C16" totalsRowFunction="sum" dataDxfId="157" totalsRowDxfId="156"/>
    <tableColumn id="29" name="2020-C17" totalsRowFunction="sum" dataDxfId="155" totalsRowDxfId="154"/>
    <tableColumn id="30" name="2020-C18" totalsRowFunction="sum" dataDxfId="153" totalsRowDxfId="152"/>
    <tableColumn id="31" name="2020-C19" totalsRowFunction="sum" dataDxfId="151" totalsRowDxfId="150"/>
    <tableColumn id="32" name="2020-C20" totalsRowFunction="sum" dataDxfId="149" totalsRowDxfId="148"/>
    <tableColumn id="33" name="2020-C21" totalsRowFunction="sum" dataDxfId="147" totalsRowDxfId="146">
      <calculatedColumnFormula>SUM(Bieu4_54[[#This Row],[2020-C23]],Bieu4_54[[#This Row],[2020-C33]])</calculatedColumnFormula>
    </tableColumn>
    <tableColumn id="34" name="2020-C22" totalsRowFunction="sum" dataDxfId="145" totalsRowDxfId="144">
      <calculatedColumnFormula>SUM(Bieu4_54[[#This Row],[2020-C24]],Bieu4_54[[#This Row],[2020-C34]])</calculatedColumnFormula>
    </tableColumn>
    <tableColumn id="35" name="2020-C23" totalsRowFunction="sum" dataDxfId="143" totalsRowDxfId="142">
      <calculatedColumnFormula>SUM(Bieu4_54[[#This Row],[2020-C25]],Bieu4_54[[#This Row],[2020-C27]],Bieu4_54[[#This Row],[2020-C29]],Bieu4_54[[#This Row],[2020-C31]])</calculatedColumnFormula>
    </tableColumn>
    <tableColumn id="36" name="2020-C24" totalsRowFunction="sum" dataDxfId="141" totalsRowDxfId="140">
      <calculatedColumnFormula>SUM(Bieu4_54[[#This Row],[2020-C26]],Bieu4_54[[#This Row],[2020-C28]],Bieu4_54[[#This Row],[2020-C30]],Bieu4_54[[#This Row],[2020-C32]])</calculatedColumnFormula>
    </tableColumn>
    <tableColumn id="37" name="2020-C25" totalsRowFunction="sum" dataDxfId="139" totalsRowDxfId="138"/>
    <tableColumn id="38" name="2020-C26" totalsRowFunction="sum" dataDxfId="137" totalsRowDxfId="136"/>
    <tableColumn id="39" name="2020-C27" totalsRowFunction="sum" dataDxfId="135" totalsRowDxfId="134"/>
    <tableColumn id="40" name="2020-C28" totalsRowFunction="sum" dataDxfId="133" totalsRowDxfId="132"/>
    <tableColumn id="41" name="2020-C29" totalsRowFunction="sum" dataDxfId="131" totalsRowDxfId="130"/>
    <tableColumn id="42" name="2020-C30" totalsRowFunction="sum" dataDxfId="129" totalsRowDxfId="128"/>
    <tableColumn id="43" name="2020-C31" totalsRowFunction="sum" dataDxfId="127" totalsRowDxfId="126"/>
    <tableColumn id="44" name="2020-C32" totalsRowFunction="sum" dataDxfId="125" totalsRowDxfId="124"/>
    <tableColumn id="45" name="2020-C33" totalsRowFunction="sum" dataDxfId="123" totalsRowDxfId="122">
      <calculatedColumnFormula>SUM(Bieu4_54[[#This Row],[2020-C35]],Bieu4_54[[#This Row],[2020-C39]])</calculatedColumnFormula>
    </tableColumn>
    <tableColumn id="46" name="2020-C34" totalsRowFunction="sum" dataDxfId="121" totalsRowDxfId="120">
      <calculatedColumnFormula>SUM(Bieu4_54[[#This Row],[2020-C36]],Bieu4_54[[#This Row],[2020-C40]])</calculatedColumnFormula>
    </tableColumn>
    <tableColumn id="47" name="2020-C35" totalsRowFunction="sum" dataDxfId="119" totalsRowDxfId="118"/>
    <tableColumn id="48" name="2020-C36" totalsRowFunction="sum" dataDxfId="117" totalsRowDxfId="116"/>
    <tableColumn id="49" name="2020-C37" totalsRowFunction="sum" dataDxfId="115" totalsRowDxfId="114"/>
    <tableColumn id="50" name="2020-C38" totalsRowFunction="sum" dataDxfId="113" totalsRowDxfId="112"/>
    <tableColumn id="51" name="2020-C39" totalsRowFunction="sum" dataDxfId="111" totalsRowDxfId="110">
      <calculatedColumnFormula>SUM(Bieu4_54[[#This Row],[2020-C41]],Bieu4_54[[#This Row],[2020-C43]])</calculatedColumnFormula>
    </tableColumn>
    <tableColumn id="52" name="2020-C40" totalsRowFunction="sum" dataDxfId="109" totalsRowDxfId="108">
      <calculatedColumnFormula>SUM(Bieu4_54[[#This Row],[2020-C42]],Bieu4_54[[#This Row],[2020-C44]])</calculatedColumnFormula>
    </tableColumn>
    <tableColumn id="53" name="2020-C41" totalsRowFunction="sum" dataDxfId="107" totalsRowDxfId="106"/>
    <tableColumn id="54" name="2020-C42" totalsRowFunction="sum" dataDxfId="105" totalsRowDxfId="104"/>
    <tableColumn id="55" name="2020-C43" totalsRowFunction="sum" dataDxfId="103" totalsRowDxfId="102"/>
    <tableColumn id="56" name="2020-C44" totalsRowFunction="sum" dataDxfId="101" totalsRowDxfId="100"/>
    <tableColumn id="57" name="2020-C45" totalsRowFunction="sum" dataDxfId="99" totalsRowDxfId="98">
      <calculatedColumnFormula>SUM(Bieu4_54[[#This Row],[2020-C47]],Bieu4_54[[#This Row],[2020-C49]],Bieu4_54[[#This Row],[2020-C51]],Bieu4_54[[#This Row],[2020-C53]],Bieu4_54[[#This Row],[2020-C61]])</calculatedColumnFormula>
    </tableColumn>
    <tableColumn id="58" name="2020-C46" totalsRowFunction="sum" dataDxfId="97" totalsRowDxfId="96">
      <calculatedColumnFormula>SUM(Bieu4_54[[#This Row],[2020-C48]],Bieu4_54[[#This Row],[2020-C50]],Bieu4_54[[#This Row],[2020-C52]],Bieu4_54[[#This Row],[2020-C54]],Bieu4_54[[#This Row],[2020-C62]])</calculatedColumnFormula>
    </tableColumn>
    <tableColumn id="59" name="2020-C47" totalsRowFunction="sum" dataDxfId="95" totalsRowDxfId="94"/>
    <tableColumn id="60" name="2020-C48" totalsRowFunction="sum" dataDxfId="93" totalsRowDxfId="92"/>
    <tableColumn id="61" name="2020-C49" totalsRowFunction="sum" dataDxfId="91" totalsRowDxfId="90"/>
    <tableColumn id="62" name="2020-C50" totalsRowFunction="sum" dataDxfId="89" totalsRowDxfId="88"/>
    <tableColumn id="63" name="2020-C51" totalsRowFunction="sum" dataDxfId="87" totalsRowDxfId="86"/>
    <tableColumn id="64" name="2020-C52" totalsRowFunction="sum" dataDxfId="85" totalsRowDxfId="84"/>
    <tableColumn id="65" name="2020-C53" totalsRowFunction="sum" dataDxfId="83" totalsRowDxfId="82">
      <calculatedColumnFormula>SUM(Bieu4_54[[#This Row],[2020-C55]],Bieu4_54[[#This Row],[2020-C57]],Bieu4_54[[#This Row],[2020-C59]])</calculatedColumnFormula>
    </tableColumn>
    <tableColumn id="66" name="2020-C54" totalsRowFunction="sum" dataDxfId="81" totalsRowDxfId="80">
      <calculatedColumnFormula>SUM(Bieu4_54[[#This Row],[2020-C56]],Bieu4_54[[#This Row],[2020-C58]],Bieu4_54[[#This Row],[2020-C60]])</calculatedColumnFormula>
    </tableColumn>
    <tableColumn id="67" name="2020-C55" totalsRowFunction="sum" dataDxfId="79" totalsRowDxfId="78"/>
    <tableColumn id="68" name="2020-C56" totalsRowFunction="sum" dataDxfId="77" totalsRowDxfId="76"/>
    <tableColumn id="69" name="2020-C57" totalsRowFunction="sum" dataDxfId="75" totalsRowDxfId="74"/>
    <tableColumn id="70" name="2020-C58" totalsRowFunction="sum" dataDxfId="73" totalsRowDxfId="72"/>
    <tableColumn id="71" name="2020-C59" totalsRowFunction="sum" dataDxfId="71" totalsRowDxfId="70"/>
    <tableColumn id="72" name="2020-C60" totalsRowFunction="sum" dataDxfId="69" totalsRowDxfId="68"/>
    <tableColumn id="73" name="2020-C61" totalsRowFunction="sum" dataDxfId="67" totalsRowDxfId="66"/>
    <tableColumn id="74" name="2020-C62" totalsRowFunction="sum" dataDxfId="65" totalsRowDxfId="64"/>
    <tableColumn id="75" name="2020-C63" totalsRowFunction="sum" dataDxfId="63" totalsRowDxfId="62"/>
    <tableColumn id="76" name="2020-C64" totalsRowFunction="sum" dataDxfId="61" totalsRowDxfId="60"/>
    <tableColumn id="77" name="2020-C65" totalsRowFunction="sum" dataDxfId="59" totalsRowDxfId="58"/>
    <tableColumn id="78" name="2020-C66" totalsRowFunction="sum" dataDxfId="57" totalsRowDxfId="56"/>
    <tableColumn id="79" name="2020-C67" totalsRowFunction="sum" dataDxfId="55" totalsRowDxfId="54"/>
    <tableColumn id="80" name="2020-C68" totalsRowFunction="sum" dataDxfId="53" totalsRowDxfId="52"/>
    <tableColumn id="81" name="2020-C69" totalsRowFunction="sum" dataDxfId="51" totalsRowDxfId="50"/>
    <tableColumn id="82" name="2020-C70" totalsRowFunction="sum" dataDxfId="49" totalsRowDxfId="48"/>
    <tableColumn id="83" name="2020-C71" totalsRowFunction="sum" dataDxfId="47" totalsRowDxfId="46"/>
    <tableColumn id="84" name="2020-C72" totalsRowFunction="sum" dataDxfId="45" totalsRowDxfId="44"/>
    <tableColumn id="85" name="2020-C73" totalsRowFunction="sum" dataDxfId="43" totalsRowDxfId="42"/>
    <tableColumn id="86" name="2020-C74" totalsRowFunction="sum" dataDxfId="41" totalsRowDxfId="40"/>
    <tableColumn id="87" name="2020-C75" totalsRowFunction="sum" dataDxfId="39" totalsRowDxfId="38"/>
    <tableColumn id="88" name="2020-C76" totalsRowFunction="sum" dataDxfId="37" totalsRowDxfId="36"/>
    <tableColumn id="89" name="2020-C77" totalsRowFunction="sum" dataDxfId="35" totalsRowDxfId="34"/>
    <tableColumn id="90" name="2020-C78" totalsRowFunction="custom" dataDxfId="33" totalsRowDxfId="32">
      <totalsRowFormula>IFERROR(SUBTOTAL(101,Bieu4_54[2020-C78]),0)</totalsRowFormula>
    </tableColumn>
    <tableColumn id="91" name="2020-C79" totalsRowFunction="sum" dataDxfId="31" totalsRowDxfId="30">
      <calculatedColumnFormula>IF(Bieu4_54[[#This Row],[2020-C78]]&lt;&gt;0,IF(Bieu4_54[[#This Row],[2020-C78]]&lt;1,"Dưới 01 lần lương",IF(AND(Bieu4_54[[#This Row],[2020-C78]]&gt;=1,Bieu4_54[[#This Row],[2020-C78]]&lt;=2),"Từ 1 lần đến 2 lần lương",IF(AND(Bieu4_54[[#This Row],[2020-C78]]&gt;2,Bieu4_54[[#This Row],[2020-C78]]&lt;=3),"Từ trên 2 lần đến 3 lần lương","Từ trên 3 lần lương"))),"")</calculatedColumnFormula>
    </tableColumn>
    <tableColumn id="92" name="2020-C792" totalsRowFunction="sum" dataDxfId="29" totalsRowDxfId="28">
      <calculatedColumnFormula>IF(Bieu4_54[[#This Row],[2020-C78]]&lt;&gt;0,IF(Bieu4_54[[#This Row],[2020-C78]]&lt;1,1,0),0)</calculatedColumnFormula>
    </tableColumn>
    <tableColumn id="93" name="2020-C793" totalsRowFunction="sum" dataDxfId="27" totalsRowDxfId="26">
      <calculatedColumnFormula>IF(Bieu4_54[[#This Row],[2020-C78]]&lt;&gt;0,IF(AND(Bieu4_54[[#This Row],[2020-C78]]&gt;=1,Bieu4_54[[#This Row],[2020-C78]]&lt;=2),1,0),0)</calculatedColumnFormula>
    </tableColumn>
    <tableColumn id="94" name="2020-C794" totalsRowFunction="sum" dataDxfId="25" totalsRowDxfId="24">
      <calculatedColumnFormula>IF(Bieu4_54[[#This Row],[2020-C78]]&lt;&gt;0,IF(AND(Bieu4_54[[#This Row],[2020-C78]]&gt;2,Bieu4_54[[#This Row],[2020-C78]]&lt;=3),1,0),0)</calculatedColumnFormula>
    </tableColumn>
    <tableColumn id="95" name="2020-C795" totalsRowFunction="sum" dataDxfId="23" totalsRowDxfId="22">
      <calculatedColumnFormula>IF(Bieu4_54[[#This Row],[2020-C78]]&lt;&gt;0,IF(Bieu4_54[[#This Row],[2020-C78]]&gt;3,1,0),0)</calculatedColumnFormula>
    </tableColumn>
    <tableColumn id="96" name="2020-C80" totalsRowFunction="max" dataDxfId="21" totalsRowDxfId="20"/>
    <tableColumn id="97" name="2020-C81" totalsRowFunction="min" dataDxfId="19" totalsRowDxfId="18"/>
    <tableColumn id="98" name="KIỂM TRA 54" dataDxfId="17" totalsRowDxfId="16" dataCellStyle="Comma">
      <calculatedColumnFormula>IF((SUM(Bieu4_54[[#This Row],[2020-C24]],Bieu4_54[[#This Row],[2020-C36]])-SUM(Bieu4_54[[#This Row],[2020-C48]],Bieu4_54[[#This Row],[2020-C50]],Bieu4_54[[#This Row],[2020-C52]],Bieu4_54[[#This Row],[2020-C62]],Bieu4_54[[#This Row],[2020-C66]]))=0,0,ROUND(SUM(Bieu4_54[[#This Row],[2020-C24]],Bieu4_54[[#This Row],[2020-C36]])-SUM(Bieu4_54[[#This Row],[2020-C48]],Bieu4_54[[#This Row],[2020-C50]],Bieu4_54[[#This Row],[2020-C52]],Bieu4_54[[#This Row],[2020-C62]],Bieu4_54[[#This Row],[2020-C66]]),0)=ROUND(Bieu4_54[[#This Row],[2020-C68]],0))</calculatedColumnFormula>
    </tableColumn>
    <tableColumn id="99" name="2020-CL Thu-Chi TX 54" dataDxfId="15" totalsRowDxfId="14" dataCellStyle="Comma">
      <calculatedColumnFormula>(SUM(Bieu4_54[[#This Row],[2020-C24]],Bieu4_54[[#This Row],[2020-C36]])-SUM(Bieu4_54[[#This Row],[2020-C48]],Bieu4_54[[#This Row],[2020-C50]],Bieu4_54[[#This Row],[2020-C52]],Bieu4_54[[#This Row],[2020-C62]]))</calculatedColumnFormula>
    </tableColumn>
    <tableColumn id="100" name="Tổng trích quỹ 54" dataDxfId="13" totalsRowDxfId="12" dataCellStyle="Comma">
      <calculatedColumnFormula>SUM(Bieu4_54[[#This Row],[2020-C70]],Bieu4_54[[#This Row],[2020-C72]],Bieu4_54[[#This Row],[2020-C74]],Bieu4_54[[#This Row],[2020-C76]])</calculatedColumnFormula>
    </tableColumn>
    <tableColumn id="101" name="Mức tự đảm bảo Chi TX trong năm đầu thời kì ổn định 54" dataDxfId="11" totalsRowDxfId="10" dataCellStyle="Comma"/>
    <tableColumn id="102" name="Mức tự đảm bảo Chi TX trong năm báo cáo 54" dataDxfId="9" totalsRowDxfId="8" dataCellStyle="Comma"/>
    <tableColumn id="103" name="KT Quỹ tiền lương, Hệ số lương Bình quân Cao/thấp nhất 54" dataDxfId="7" totalsRowDxfId="6" dataCellStyle="Comma">
      <calculatedColumnFormula>IF(Bieu4_54[[#This Row],[2020-C10]]=0,0,Bieu4_54[[#This Row],[2020-C10]]/Bieu4_54[[#This Row],[2020-C4]]/(1.49*12))</calculatedColumnFormula>
    </tableColumn>
    <tableColumn id="104" name="KT Quỹ KTPL 54" dataDxfId="5" totalsRowDxfId="4" dataCellStyle="Comma">
      <calculatedColumnFormula>IF(Bieu4_54[[#This Row],[2020-CL Thu-Chi TX 54]]=0,0,
IF(OR(VALUE(LEFT(Bieu4_54[[#This Row],[2020-V3]],1))=1,VALUE(LEFT(Bieu4_54[[#This Row],[2020-V3]],1))=2),
(3/12*Bieu4_54[[#This Row],[2020-C48]]-Bieu4_54[[#This Row],[2020-C74]])&gt;=0,
IF(VALUE(LEFT(Bieu4_54[[#This Row],[2020-V3]],1))=3,
OR((2.5/12*Bieu4_54[[#This Row],[2020-C48]]-Bieu4_54[[#This Row],[2020-C74]])&gt;=0,(2/12*Bieu4_54[[#This Row],[2020-C48]]-Bieu4_54[[#This Row],[2020-C74]])&gt;=0,(1.5/12*Bieu4_54[[#This Row],[2020-C48]]-Bieu4_54[[#This Row],[2020-C74]])&gt;=0),
IF(VALUE(LEFT(Bieu4_54[[#This Row],[2020-V3]],1))=4,(1/12*Bieu4_54[[#This Row],[2020-C10]]-Bieu4_54[[#This Row],[2020-C74]])&gt;=0,0))))</calculatedColumnFormula>
    </tableColumn>
    <tableColumn id="105" name="KT Qũy PTSN 54" dataDxfId="3" totalsRowDxfId="2" dataCellStyle="Comma">
      <calculatedColumnFormula>IF(Bieu4_54[[#This Row],[2020-CL Thu-Chi TX 54]]=0,0,
(IF(OR(VALUE(LEFT(Bieu4_54[[#This Row],[2020-V3]],1))=1,VALUE(LEFT(Bieu4_54[[#This Row],[2020-V3]],1))=2),
(Bieu4_54[[#This Row],[2020-C70]]-25%*Bieu4_54[[#This Row],[2020-CL Thu-Chi TX 54]])&gt;=0,
IF(VALUE(LEFT(Bieu4_54[[#This Row],[2020-V3]],1))=3,
OR((Bieu4_54[[#This Row],[2020-C70]]-20%*Bieu4_54[[#This Row],[2020-CL Thu-Chi TX 54]])&gt;=0,(Bieu4_54[[#This Row],[2020-C70]]-15%*Bieu4_54[[#This Row],[2020-CL Thu-Chi TX 54]])&gt;=0,(Bieu4_54[[#This Row],[2020-C70]]-10%*Bieu4_54[[#This Row],[2020-CL Thu-Chi TX 54]])&gt;=0),
IF(VALUE(LEFT(Bieu4_54[[#This Row],[2020-V3]],1))=4,
(Bieu4_54[[#This Row],[2020-C70]]-5%*Bieu4_54[[#This Row],[2020-CL Thu-Chi TX 54]])&gt;=0,0
)))))</calculatedColumnFormula>
    </tableColumn>
    <tableColumn id="106" name="KT Qũy 2020-Bổ sung TN 54" totalsRowFunction="count" dataDxfId="1" totalsRowDxfId="0" dataCellStyle="Comma">
      <calculatedColumnFormula>IF(Bieu4_54[[#This Row],[2020-CL Thu-Chi TX 54]]&lt;&gt;0,
IF(VALUE(LEFT(Bieu4_54[[#This Row],[2020-V3]],1))=1,0,
(IF(VALUE(LEFT(Bieu4_54[[#This Row],[2020-V3]],1))=2,(3*Bieu4_54[[#This Row],[2020-C10]]-Bieu4_54[[#This Row],[2020-C72]])&gt;=0,
IF(VALUE(LEFT(Bieu4_54[[#This Row],[2020-V3]],1))=3,
OR((2.5*Bieu4_54[[#This Row],[2020-C10]]-Bieu4_54[[#This Row],[2020-C72]])&gt;=0,(2*Bieu4_54[[#This Row],[2020-C10]]-Bieu4_54[[#This Row],[2020-C72]])&gt;=0,(1.5*Bieu4_54[[#This Row],[2020-C10]]-Bieu4_54[[#This Row],[2020-C72]])&gt;=0),
IF(VALUE(LEFT(Bieu4_54[[#This Row],[2020-V3]],1))=4,
(1*Bieu4_54[[#This Row],[2020-C10]]-Bieu4_54[[#This Row],[2020-C72]])&gt;=0
))))),0)</calculatedColumnFormula>
    </tableColumn>
  </tableColumns>
  <tableStyleInfo name="TableStyleLight1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8"/>
  <sheetViews>
    <sheetView workbookViewId="0">
      <selection activeCell="J22" sqref="J22:J25"/>
    </sheetView>
  </sheetViews>
  <sheetFormatPr defaultColWidth="8.85546875" defaultRowHeight="15" x14ac:dyDescent="0.25"/>
  <cols>
    <col min="1" max="1" width="8.85546875" style="10"/>
    <col min="2" max="2" width="10.28515625" style="10" customWidth="1"/>
    <col min="3" max="3" width="11" style="10" customWidth="1"/>
    <col min="4" max="4" width="12" style="10" customWidth="1"/>
    <col min="5" max="5" width="11.5703125" style="10" customWidth="1"/>
    <col min="6" max="6" width="15.7109375" style="10" customWidth="1"/>
    <col min="7" max="7" width="17.5703125" style="10" customWidth="1"/>
    <col min="8" max="16384" width="8.85546875" style="10"/>
  </cols>
  <sheetData>
    <row r="2" spans="2:7" ht="28.5" x14ac:dyDescent="0.25">
      <c r="B2" s="22" t="s">
        <v>1012</v>
      </c>
      <c r="C2" s="22" t="s">
        <v>1030</v>
      </c>
      <c r="D2" s="23" t="s">
        <v>1</v>
      </c>
      <c r="E2" s="24" t="s">
        <v>1013</v>
      </c>
      <c r="F2" s="24" t="s">
        <v>1005</v>
      </c>
      <c r="G2" s="21" t="s">
        <v>1031</v>
      </c>
    </row>
    <row r="3" spans="2:7" x14ac:dyDescent="0.25">
      <c r="B3" s="25">
        <v>3</v>
      </c>
      <c r="C3" s="25" t="s">
        <v>1021</v>
      </c>
      <c r="D3" s="26" t="str">
        <f>CONCATENATE(Chuyenvien[[#This Row],[Cấp mã lãnh đạo]],Chuyenvien[[#This Row],[Thứ tự thâm niên]],"e")</f>
        <v>301e</v>
      </c>
      <c r="E3" s="27" t="s">
        <v>774</v>
      </c>
      <c r="F3" s="28" t="s">
        <v>1009</v>
      </c>
      <c r="G3" s="33" t="s">
        <v>1042</v>
      </c>
    </row>
    <row r="4" spans="2:7" x14ac:dyDescent="0.25">
      <c r="B4" s="25">
        <v>3</v>
      </c>
      <c r="C4" s="25" t="s">
        <v>1022</v>
      </c>
      <c r="D4" s="26" t="str">
        <f>CONCATENATE(Chuyenvien[[#This Row],[Cấp mã lãnh đạo]],Chuyenvien[[#This Row],[Thứ tự thâm niên]],"e")</f>
        <v>302e</v>
      </c>
      <c r="E4" s="27" t="s">
        <v>480</v>
      </c>
      <c r="F4" s="28" t="s">
        <v>1009</v>
      </c>
      <c r="G4" s="33" t="s">
        <v>1043</v>
      </c>
    </row>
    <row r="5" spans="2:7" x14ac:dyDescent="0.25">
      <c r="B5" s="25">
        <v>4</v>
      </c>
      <c r="C5" s="25" t="s">
        <v>1024</v>
      </c>
      <c r="D5" s="26" t="str">
        <f>CONCATENATE(Chuyenvien[[#This Row],[Cấp mã lãnh đạo]],Chuyenvien[[#This Row],[Thứ tự thâm niên]],"e")</f>
        <v>403e</v>
      </c>
      <c r="E5" s="27" t="s">
        <v>56</v>
      </c>
      <c r="F5" s="28" t="s">
        <v>1010</v>
      </c>
      <c r="G5" s="33" t="s">
        <v>1044</v>
      </c>
    </row>
    <row r="6" spans="2:7" x14ac:dyDescent="0.25">
      <c r="B6" s="25">
        <v>2</v>
      </c>
      <c r="C6" s="25" t="s">
        <v>1016</v>
      </c>
      <c r="D6" s="26" t="str">
        <f>CONCATENATE(Chuyenvien[[#This Row],[Cấp mã lãnh đạo]],Chuyenvien[[#This Row],[Thứ tự thâm niên]],"e")</f>
        <v>204e</v>
      </c>
      <c r="E6" s="27" t="s">
        <v>130</v>
      </c>
      <c r="F6" s="28" t="s">
        <v>1008</v>
      </c>
      <c r="G6" s="33" t="s">
        <v>1045</v>
      </c>
    </row>
    <row r="7" spans="2:7" x14ac:dyDescent="0.25">
      <c r="B7" s="25">
        <v>2</v>
      </c>
      <c r="C7" s="25" t="s">
        <v>1017</v>
      </c>
      <c r="D7" s="26" t="str">
        <f>CONCATENATE(Chuyenvien[[#This Row],[Cấp mã lãnh đạo]],Chuyenvien[[#This Row],[Thứ tự thâm niên]],"e")</f>
        <v>205e</v>
      </c>
      <c r="E7" s="27" t="s">
        <v>34</v>
      </c>
      <c r="F7" s="28" t="s">
        <v>1008</v>
      </c>
      <c r="G7" s="33" t="s">
        <v>1046</v>
      </c>
    </row>
    <row r="8" spans="2:7" x14ac:dyDescent="0.25">
      <c r="B8" s="25">
        <v>3</v>
      </c>
      <c r="C8" s="25" t="s">
        <v>1023</v>
      </c>
      <c r="D8" s="26" t="str">
        <f>CONCATENATE(Chuyenvien[[#This Row],[Cấp mã lãnh đạo]],Chuyenvien[[#This Row],[Thứ tự thâm niên]],"e")</f>
        <v>306e</v>
      </c>
      <c r="E8" s="27" t="s">
        <v>162</v>
      </c>
      <c r="F8" s="28" t="s">
        <v>1009</v>
      </c>
      <c r="G8" s="33" t="s">
        <v>1047</v>
      </c>
    </row>
    <row r="9" spans="2:7" x14ac:dyDescent="0.25">
      <c r="B9" s="25">
        <v>1</v>
      </c>
      <c r="C9" s="25" t="s">
        <v>1014</v>
      </c>
      <c r="D9" s="26" t="str">
        <f>CONCATENATE(Chuyenvien[[#This Row],[Cấp mã lãnh đạo]],Chuyenvien[[#This Row],[Thứ tự thâm niên]],"e")</f>
        <v>107e</v>
      </c>
      <c r="E9" s="27" t="s">
        <v>1006</v>
      </c>
      <c r="F9" s="28" t="s">
        <v>1007</v>
      </c>
      <c r="G9" s="33" t="s">
        <v>1048</v>
      </c>
    </row>
    <row r="10" spans="2:7" x14ac:dyDescent="0.25">
      <c r="B10" s="25">
        <v>2</v>
      </c>
      <c r="C10" s="25" t="s">
        <v>1018</v>
      </c>
      <c r="D10" s="26" t="str">
        <f>CONCATENATE(Chuyenvien[[#This Row],[Cấp mã lãnh đạo]],Chuyenvien[[#This Row],[Thứ tự thâm niên]],"e")</f>
        <v>208e</v>
      </c>
      <c r="E10" s="27" t="s">
        <v>792</v>
      </c>
      <c r="F10" s="28" t="s">
        <v>1008</v>
      </c>
      <c r="G10" s="33" t="s">
        <v>1049</v>
      </c>
    </row>
    <row r="11" spans="2:7" x14ac:dyDescent="0.25">
      <c r="B11" s="25">
        <v>4</v>
      </c>
      <c r="C11" s="25" t="s">
        <v>1025</v>
      </c>
      <c r="D11" s="26" t="str">
        <f>CONCATENATE(Chuyenvien[[#This Row],[Cấp mã lãnh đạo]],Chuyenvien[[#This Row],[Thứ tự thâm niên]],"e")</f>
        <v>409e</v>
      </c>
      <c r="E11" s="27" t="s">
        <v>118</v>
      </c>
      <c r="F11" s="28" t="s">
        <v>1010</v>
      </c>
      <c r="G11" s="33" t="s">
        <v>1050</v>
      </c>
    </row>
    <row r="12" spans="2:7" x14ac:dyDescent="0.25">
      <c r="B12" s="25">
        <v>2</v>
      </c>
      <c r="C12" s="25" t="s">
        <v>1019</v>
      </c>
      <c r="D12" s="26" t="str">
        <f>CONCATENATE(Chuyenvien[[#This Row],[Cấp mã lãnh đạo]],Chuyenvien[[#This Row],[Thứ tự thâm niên]],"e")</f>
        <v>210e</v>
      </c>
      <c r="E12" s="27" t="s">
        <v>582</v>
      </c>
      <c r="F12" s="28" t="s">
        <v>1008</v>
      </c>
      <c r="G12" s="33" t="s">
        <v>1051</v>
      </c>
    </row>
    <row r="13" spans="2:7" x14ac:dyDescent="0.25">
      <c r="B13" s="25">
        <v>4</v>
      </c>
      <c r="C13" s="25" t="s">
        <v>1026</v>
      </c>
      <c r="D13" s="26" t="str">
        <f>CONCATENATE(Chuyenvien[[#This Row],[Cấp mã lãnh đạo]],Chuyenvien[[#This Row],[Thứ tự thâm niên]],"e")</f>
        <v>411e</v>
      </c>
      <c r="E13" s="27" t="s">
        <v>87</v>
      </c>
      <c r="F13" s="28" t="s">
        <v>1010</v>
      </c>
      <c r="G13" s="33" t="s">
        <v>1052</v>
      </c>
    </row>
    <row r="14" spans="2:7" x14ac:dyDescent="0.25">
      <c r="B14" s="25">
        <v>2</v>
      </c>
      <c r="C14" s="25" t="s">
        <v>1020</v>
      </c>
      <c r="D14" s="26" t="str">
        <f>CONCATENATE(Chuyenvien[[#This Row],[Cấp mã lãnh đạo]],Chuyenvien[[#This Row],[Thứ tự thâm niên]],"e")</f>
        <v>212e</v>
      </c>
      <c r="E14" s="27" t="s">
        <v>853</v>
      </c>
      <c r="F14" s="28" t="s">
        <v>1008</v>
      </c>
      <c r="G14" s="33" t="s">
        <v>1053</v>
      </c>
    </row>
    <row r="15" spans="2:7" x14ac:dyDescent="0.25">
      <c r="B15" s="25">
        <v>4</v>
      </c>
      <c r="C15" s="25" t="s">
        <v>1027</v>
      </c>
      <c r="D15" s="26" t="str">
        <f>CONCATENATE(Chuyenvien[[#This Row],[Cấp mã lãnh đạo]],Chuyenvien[[#This Row],[Thứ tự thâm niên]],"e")</f>
        <v>413e</v>
      </c>
      <c r="E15" s="27" t="s">
        <v>1011</v>
      </c>
      <c r="F15" s="28" t="s">
        <v>1010</v>
      </c>
      <c r="G15" s="33" t="s">
        <v>1054</v>
      </c>
    </row>
    <row r="16" spans="2:7" x14ac:dyDescent="0.25">
      <c r="B16" s="29">
        <v>1</v>
      </c>
      <c r="C16" s="29" t="s">
        <v>1015</v>
      </c>
      <c r="D16" s="30" t="str">
        <f>CONCATENATE(Chuyenvien[[#This Row],[Cấp mã lãnh đạo]],Chuyenvien[[#This Row],[Thứ tự thâm niên]],"e")</f>
        <v>114e</v>
      </c>
      <c r="E16" s="31" t="s">
        <v>149</v>
      </c>
      <c r="F16" s="32" t="s">
        <v>1007</v>
      </c>
      <c r="G16" s="33" t="s">
        <v>1055</v>
      </c>
    </row>
    <row r="17" spans="1:10" x14ac:dyDescent="0.25">
      <c r="A17" s="10" t="s">
        <v>1029</v>
      </c>
      <c r="B17" s="10" t="s">
        <v>1028</v>
      </c>
    </row>
    <row r="20" spans="1:10" x14ac:dyDescent="0.25">
      <c r="B20" s="121"/>
      <c r="C20" s="121"/>
      <c r="D20" s="171" t="s">
        <v>1076</v>
      </c>
      <c r="E20" s="171"/>
      <c r="F20" s="171"/>
      <c r="G20" s="171"/>
      <c r="H20" s="171"/>
      <c r="I20" s="171"/>
      <c r="J20" s="171"/>
    </row>
    <row r="21" spans="1:10" ht="63.75" x14ac:dyDescent="0.25">
      <c r="B21" s="122" t="s">
        <v>1074</v>
      </c>
      <c r="C21" s="122" t="s">
        <v>1075</v>
      </c>
      <c r="D21" s="123" t="s">
        <v>203</v>
      </c>
      <c r="E21" s="123" t="s">
        <v>83</v>
      </c>
      <c r="F21" s="123" t="s">
        <v>483</v>
      </c>
      <c r="G21" s="123" t="s">
        <v>73</v>
      </c>
      <c r="H21" s="123" t="s">
        <v>94</v>
      </c>
      <c r="I21" s="123" t="s">
        <v>51</v>
      </c>
      <c r="J21" s="123" t="s">
        <v>46</v>
      </c>
    </row>
    <row r="22" spans="1:10" ht="63.75" x14ac:dyDescent="0.25">
      <c r="B22" s="124" t="s">
        <v>97</v>
      </c>
      <c r="C22" s="124" t="s">
        <v>203</v>
      </c>
      <c r="D22" s="124" t="s">
        <v>1525</v>
      </c>
      <c r="E22" s="124" t="s">
        <v>1526</v>
      </c>
      <c r="F22" s="124" t="s">
        <v>1527</v>
      </c>
      <c r="G22" s="124" t="s">
        <v>1272</v>
      </c>
      <c r="H22" s="124" t="s">
        <v>1528</v>
      </c>
      <c r="I22" s="124" t="s">
        <v>1529</v>
      </c>
      <c r="J22" s="124" t="s">
        <v>1341</v>
      </c>
    </row>
    <row r="23" spans="1:10" ht="63.75" x14ac:dyDescent="0.25">
      <c r="B23" s="124" t="s">
        <v>45</v>
      </c>
      <c r="C23" s="124" t="s">
        <v>83</v>
      </c>
      <c r="D23" s="124" t="s">
        <v>1530</v>
      </c>
      <c r="E23" s="124" t="s">
        <v>1531</v>
      </c>
      <c r="F23" s="124" t="s">
        <v>1532</v>
      </c>
      <c r="G23" s="124"/>
      <c r="H23" s="124" t="s">
        <v>1533</v>
      </c>
      <c r="I23" s="124" t="s">
        <v>1534</v>
      </c>
      <c r="J23" s="124" t="s">
        <v>1342</v>
      </c>
    </row>
    <row r="24" spans="1:10" ht="63.75" x14ac:dyDescent="0.25">
      <c r="B24" s="124" t="s">
        <v>82</v>
      </c>
      <c r="C24" s="124" t="s">
        <v>483</v>
      </c>
      <c r="D24" s="124" t="s">
        <v>1535</v>
      </c>
      <c r="E24" s="124" t="s">
        <v>1532</v>
      </c>
      <c r="F24" s="124" t="s">
        <v>1536</v>
      </c>
      <c r="G24" s="124"/>
      <c r="H24" s="124" t="s">
        <v>1537</v>
      </c>
      <c r="I24" s="124"/>
      <c r="J24" s="124" t="s">
        <v>1340</v>
      </c>
    </row>
    <row r="25" spans="1:10" ht="89.25" x14ac:dyDescent="0.25">
      <c r="B25" s="124" t="s">
        <v>50</v>
      </c>
      <c r="C25" s="124" t="s">
        <v>73</v>
      </c>
      <c r="D25" s="124" t="s">
        <v>1538</v>
      </c>
      <c r="E25" s="124"/>
      <c r="F25" s="124"/>
      <c r="G25" s="124"/>
      <c r="H25" s="124" t="s">
        <v>1536</v>
      </c>
      <c r="I25" s="124"/>
      <c r="J25" s="124" t="s">
        <v>1338</v>
      </c>
    </row>
    <row r="26" spans="1:10" ht="38.25" x14ac:dyDescent="0.25">
      <c r="B26" s="124" t="s">
        <v>1541</v>
      </c>
      <c r="C26" s="124" t="s">
        <v>94</v>
      </c>
      <c r="D26" s="124" t="s">
        <v>1539</v>
      </c>
      <c r="E26" s="124"/>
      <c r="F26" s="124"/>
      <c r="G26" s="124"/>
      <c r="H26" s="124"/>
      <c r="I26" s="124"/>
      <c r="J26" s="124"/>
    </row>
    <row r="27" spans="1:10" ht="51" x14ac:dyDescent="0.25">
      <c r="B27" s="124" t="s">
        <v>1339</v>
      </c>
      <c r="C27" s="124" t="s">
        <v>51</v>
      </c>
      <c r="D27" s="124" t="s">
        <v>1540</v>
      </c>
      <c r="E27" s="124"/>
      <c r="F27" s="124"/>
      <c r="G27" s="124"/>
      <c r="H27" s="124"/>
      <c r="I27" s="124"/>
      <c r="J27" s="124"/>
    </row>
    <row r="28" spans="1:10" ht="38.25" x14ac:dyDescent="0.25">
      <c r="B28" s="125"/>
      <c r="C28" s="124" t="s">
        <v>46</v>
      </c>
      <c r="D28" s="124"/>
      <c r="E28" s="124"/>
      <c r="F28" s="124"/>
      <c r="G28" s="124"/>
      <c r="H28" s="124"/>
      <c r="I28" s="124"/>
      <c r="J28" s="124"/>
    </row>
  </sheetData>
  <mergeCells count="1">
    <mergeCell ref="D20:J20"/>
  </mergeCells>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3:V555"/>
  <sheetViews>
    <sheetView zoomScale="70" zoomScaleNormal="70" workbookViewId="0">
      <pane xSplit="4" ySplit="5" topLeftCell="E6" activePane="bottomRight" state="frozen"/>
      <selection pane="topRight" activeCell="E1" sqref="E1"/>
      <selection pane="bottomLeft" activeCell="A6" sqref="A6"/>
      <selection pane="bottomRight"/>
    </sheetView>
  </sheetViews>
  <sheetFormatPr defaultColWidth="8.85546875" defaultRowHeight="15" outlineLevelCol="1" x14ac:dyDescent="0.25"/>
  <cols>
    <col min="1" max="2" width="8.85546875" style="8"/>
    <col min="3" max="4" width="23.7109375" style="9" customWidth="1"/>
    <col min="5" max="7" width="8.85546875" style="8" customWidth="1" outlineLevel="1"/>
    <col min="8" max="13" width="8.85546875" style="8"/>
    <col min="14" max="15" width="19" style="8" customWidth="1"/>
    <col min="16" max="16" width="31.5703125" style="8" customWidth="1"/>
    <col min="17" max="17" width="21" style="8" customWidth="1"/>
    <col min="18" max="18" width="15.85546875" style="8" customWidth="1"/>
    <col min="19" max="16384" width="8.85546875" style="8"/>
  </cols>
  <sheetData>
    <row r="3" spans="1:22" s="18" customFormat="1" ht="13.9" x14ac:dyDescent="0.3">
      <c r="C3" s="19"/>
      <c r="D3" s="19"/>
      <c r="N3" s="20">
        <f ca="1">TODAY()</f>
        <v>44270</v>
      </c>
    </row>
    <row r="4" spans="1:22" ht="110.25" x14ac:dyDescent="0.25">
      <c r="A4" s="3" t="s">
        <v>1</v>
      </c>
      <c r="B4" s="3" t="s">
        <v>2</v>
      </c>
      <c r="C4" s="3" t="s">
        <v>3</v>
      </c>
      <c r="E4" s="3" t="s">
        <v>1036</v>
      </c>
      <c r="F4" s="3" t="s">
        <v>4</v>
      </c>
      <c r="G4" s="3" t="s">
        <v>1037</v>
      </c>
      <c r="H4" s="3" t="s">
        <v>5</v>
      </c>
      <c r="I4" s="3" t="s">
        <v>6</v>
      </c>
      <c r="J4" s="3" t="s">
        <v>7</v>
      </c>
      <c r="K4" s="3" t="s">
        <v>8</v>
      </c>
      <c r="L4" s="3" t="s">
        <v>1038</v>
      </c>
      <c r="M4" s="3" t="s">
        <v>9</v>
      </c>
      <c r="N4" s="3" t="s">
        <v>1039</v>
      </c>
      <c r="O4" s="3" t="s">
        <v>1040</v>
      </c>
      <c r="P4" s="3" t="s">
        <v>10</v>
      </c>
      <c r="Q4" s="3" t="s">
        <v>11</v>
      </c>
      <c r="R4" s="3" t="s">
        <v>12</v>
      </c>
      <c r="S4" s="3" t="s">
        <v>13</v>
      </c>
      <c r="T4" s="3" t="s">
        <v>14</v>
      </c>
      <c r="U4" s="3" t="s">
        <v>15</v>
      </c>
      <c r="V4" s="3" t="s">
        <v>1041</v>
      </c>
    </row>
    <row r="5" spans="1:22" s="17" customFormat="1" ht="62.45" x14ac:dyDescent="0.3">
      <c r="A5" s="16" t="s">
        <v>16</v>
      </c>
      <c r="B5" s="16" t="s">
        <v>17</v>
      </c>
      <c r="C5" s="3" t="s">
        <v>1033</v>
      </c>
      <c r="D5" s="3" t="s">
        <v>1034</v>
      </c>
      <c r="E5" s="3" t="s">
        <v>1035</v>
      </c>
      <c r="F5" s="3" t="s">
        <v>18</v>
      </c>
      <c r="G5" s="3" t="s">
        <v>19</v>
      </c>
      <c r="H5" s="12" t="s">
        <v>20</v>
      </c>
      <c r="I5" s="12" t="s">
        <v>21</v>
      </c>
      <c r="J5" s="12" t="s">
        <v>22</v>
      </c>
      <c r="K5" s="3" t="s">
        <v>23</v>
      </c>
      <c r="L5" s="3" t="s">
        <v>24</v>
      </c>
      <c r="M5" s="3" t="s">
        <v>25</v>
      </c>
      <c r="N5" s="4" t="s">
        <v>1032</v>
      </c>
      <c r="O5" s="4" t="s">
        <v>26</v>
      </c>
      <c r="P5" s="3" t="s">
        <v>27</v>
      </c>
      <c r="Q5" s="3" t="s">
        <v>28</v>
      </c>
      <c r="R5" s="3" t="s">
        <v>29</v>
      </c>
      <c r="S5" s="3" t="s">
        <v>30</v>
      </c>
      <c r="T5" s="3" t="s">
        <v>31</v>
      </c>
      <c r="U5" s="3" t="s">
        <v>32</v>
      </c>
      <c r="V5" s="3" t="s">
        <v>33</v>
      </c>
    </row>
    <row r="6" spans="1:22" ht="47.25" x14ac:dyDescent="0.25">
      <c r="A6" s="1" t="str">
        <f>INDEX(Chuyenvien[Mã Chuyên viên],MATCH(Thongtin_CQDV[[#This Row],[Tham ke]],Chuyenvien[Tên thẩm kế],0),0)</f>
        <v>107e</v>
      </c>
      <c r="B6" s="1" t="s">
        <v>1006</v>
      </c>
      <c r="C6" s="5" t="s">
        <v>41</v>
      </c>
      <c r="D6" s="5" t="s">
        <v>42</v>
      </c>
      <c r="E6" s="2"/>
      <c r="F6" s="2">
        <v>1011147</v>
      </c>
      <c r="G6" s="2">
        <v>1085985</v>
      </c>
      <c r="H6" s="11">
        <v>405</v>
      </c>
      <c r="I6" s="11">
        <v>340</v>
      </c>
      <c r="J6" s="11">
        <v>341</v>
      </c>
      <c r="K6" s="2" t="s">
        <v>36</v>
      </c>
      <c r="L6" s="2" t="s">
        <v>37</v>
      </c>
      <c r="M6" s="2">
        <v>130</v>
      </c>
      <c r="N6" s="13"/>
      <c r="O6" s="13"/>
      <c r="P6" s="2"/>
      <c r="Q6" s="2"/>
      <c r="R6" s="2"/>
      <c r="S6" s="2"/>
      <c r="T6" s="2"/>
      <c r="U6" s="2"/>
      <c r="V6" s="2"/>
    </row>
    <row r="7" spans="1:22" ht="31.5" x14ac:dyDescent="0.25">
      <c r="A7" s="1" t="str">
        <f>INDEX(Chuyenvien[Mã Chuyên viên],MATCH(Thongtin_CQDV[[#This Row],[Tham ke]],Chuyenvien[Tên thẩm kế],0),0)</f>
        <v>107e</v>
      </c>
      <c r="B7" s="1" t="s">
        <v>1006</v>
      </c>
      <c r="C7" s="5" t="s">
        <v>201</v>
      </c>
      <c r="D7" s="5" t="s">
        <v>479</v>
      </c>
      <c r="E7" s="2"/>
      <c r="F7" s="2">
        <v>1051217</v>
      </c>
      <c r="G7" s="2">
        <v>1040015</v>
      </c>
      <c r="H7" s="11">
        <v>422</v>
      </c>
      <c r="I7" s="11">
        <v>340</v>
      </c>
      <c r="J7" s="11">
        <v>341</v>
      </c>
      <c r="K7" s="2" t="s">
        <v>36</v>
      </c>
      <c r="L7" s="2" t="s">
        <v>37</v>
      </c>
      <c r="M7" s="2">
        <v>130</v>
      </c>
      <c r="N7" s="13"/>
      <c r="O7" s="13"/>
      <c r="P7" s="2"/>
      <c r="Q7" s="2"/>
      <c r="R7" s="2"/>
      <c r="S7" s="2"/>
      <c r="T7" s="2"/>
      <c r="U7" s="2"/>
      <c r="V7" s="2"/>
    </row>
    <row r="8" spans="1:22" ht="31.5" x14ac:dyDescent="0.25">
      <c r="A8" s="1" t="str">
        <f>INDEX(Chuyenvien[Mã Chuyên viên],MATCH(Thongtin_CQDV[[#This Row],[Tham ke]],Chuyenvien[Tên thẩm kế],0),0)</f>
        <v>107e</v>
      </c>
      <c r="B8" s="1" t="s">
        <v>1006</v>
      </c>
      <c r="C8" s="5" t="s">
        <v>658</v>
      </c>
      <c r="D8" s="5" t="s">
        <v>729</v>
      </c>
      <c r="E8" s="2"/>
      <c r="F8" s="2">
        <v>1001529</v>
      </c>
      <c r="G8" s="2">
        <v>1085845</v>
      </c>
      <c r="H8" s="11">
        <v>429</v>
      </c>
      <c r="I8" s="11">
        <v>340</v>
      </c>
      <c r="J8" s="11">
        <v>341</v>
      </c>
      <c r="K8" s="2" t="s">
        <v>36</v>
      </c>
      <c r="L8" s="2" t="s">
        <v>37</v>
      </c>
      <c r="M8" s="2">
        <v>130</v>
      </c>
      <c r="N8" s="13"/>
      <c r="O8" s="13"/>
      <c r="P8" s="2"/>
      <c r="Q8" s="2"/>
      <c r="R8" s="2"/>
      <c r="S8" s="2"/>
      <c r="T8" s="2"/>
      <c r="U8" s="2"/>
      <c r="V8" s="2"/>
    </row>
    <row r="9" spans="1:22" ht="47.25" x14ac:dyDescent="0.25">
      <c r="A9" s="1" t="str">
        <f>INDEX(Chuyenvien[Mã Chuyên viên],MATCH(Thongtin_CQDV[[#This Row],[Tham ke]],Chuyenvien[Tên thẩm kế],0),0)</f>
        <v>107e</v>
      </c>
      <c r="B9" s="1" t="s">
        <v>1006</v>
      </c>
      <c r="C9" s="5" t="s">
        <v>41</v>
      </c>
      <c r="D9" s="5" t="s">
        <v>55</v>
      </c>
      <c r="E9" s="2"/>
      <c r="F9" s="2">
        <v>1011147</v>
      </c>
      <c r="G9" s="2">
        <v>1011147</v>
      </c>
      <c r="H9" s="11">
        <v>405</v>
      </c>
      <c r="I9" s="11">
        <v>340</v>
      </c>
      <c r="J9" s="11">
        <v>341</v>
      </c>
      <c r="K9" s="2" t="s">
        <v>36</v>
      </c>
      <c r="L9" s="2" t="s">
        <v>37</v>
      </c>
      <c r="M9" s="2">
        <v>130</v>
      </c>
      <c r="N9" s="13"/>
      <c r="O9" s="13"/>
      <c r="P9" s="2"/>
      <c r="Q9" s="2"/>
      <c r="R9" s="2"/>
      <c r="S9" s="2"/>
      <c r="T9" s="2"/>
      <c r="U9" s="2"/>
      <c r="V9" s="2"/>
    </row>
    <row r="10" spans="1:22" ht="31.5" x14ac:dyDescent="0.25">
      <c r="A10" s="1" t="str">
        <f>INDEX(Chuyenvien[Mã Chuyên viên],MATCH(Thongtin_CQDV[[#This Row],[Tham ke]],Chuyenvien[Tên thẩm kế],0),0)</f>
        <v>107e</v>
      </c>
      <c r="B10" s="1" t="s">
        <v>1006</v>
      </c>
      <c r="C10" s="5" t="s">
        <v>201</v>
      </c>
      <c r="D10" s="5" t="s">
        <v>206</v>
      </c>
      <c r="E10" s="2" t="s">
        <v>205</v>
      </c>
      <c r="F10" s="2">
        <v>1051217</v>
      </c>
      <c r="G10" s="2">
        <v>1072912</v>
      </c>
      <c r="H10" s="11">
        <v>422</v>
      </c>
      <c r="I10" s="11">
        <v>70</v>
      </c>
      <c r="J10" s="11">
        <v>74</v>
      </c>
      <c r="K10" s="2" t="s">
        <v>36</v>
      </c>
      <c r="L10" s="2" t="s">
        <v>44</v>
      </c>
      <c r="M10" s="2">
        <v>43</v>
      </c>
      <c r="N10" s="13"/>
      <c r="O10" s="13"/>
      <c r="P10" s="2" t="s">
        <v>82</v>
      </c>
      <c r="Q10" s="2" t="s">
        <v>203</v>
      </c>
      <c r="R10" s="2" t="s">
        <v>203</v>
      </c>
      <c r="S10" s="2"/>
      <c r="T10" s="14" t="s">
        <v>207</v>
      </c>
      <c r="U10" s="2"/>
      <c r="V10" s="2"/>
    </row>
    <row r="11" spans="1:22" ht="31.5" x14ac:dyDescent="0.25">
      <c r="A11" s="1" t="str">
        <f>INDEX(Chuyenvien[Mã Chuyên viên],MATCH(Thongtin_CQDV[[#This Row],[Tham ke]],Chuyenvien[Tên thẩm kế],0),0)</f>
        <v>107e</v>
      </c>
      <c r="B11" s="1" t="s">
        <v>1006</v>
      </c>
      <c r="C11" s="5" t="s">
        <v>201</v>
      </c>
      <c r="D11" s="5" t="s">
        <v>208</v>
      </c>
      <c r="E11" s="2" t="s">
        <v>205</v>
      </c>
      <c r="F11" s="2">
        <v>1051217</v>
      </c>
      <c r="G11" s="2">
        <v>1060634</v>
      </c>
      <c r="H11" s="11">
        <v>422</v>
      </c>
      <c r="I11" s="11">
        <v>70</v>
      </c>
      <c r="J11" s="11">
        <v>74</v>
      </c>
      <c r="K11" s="2" t="s">
        <v>36</v>
      </c>
      <c r="L11" s="2" t="s">
        <v>44</v>
      </c>
      <c r="M11" s="2">
        <v>43</v>
      </c>
      <c r="N11" s="13"/>
      <c r="O11" s="13"/>
      <c r="P11" s="2" t="s">
        <v>82</v>
      </c>
      <c r="Q11" s="2" t="s">
        <v>203</v>
      </c>
      <c r="R11" s="2" t="s">
        <v>203</v>
      </c>
      <c r="S11" s="2"/>
      <c r="T11" s="2" t="s">
        <v>209</v>
      </c>
      <c r="U11" s="2"/>
      <c r="V11" s="2"/>
    </row>
    <row r="12" spans="1:22" ht="31.5" x14ac:dyDescent="0.25">
      <c r="A12" s="1" t="str">
        <f>INDEX(Chuyenvien[Mã Chuyên viên],MATCH(Thongtin_CQDV[[#This Row],[Tham ke]],Chuyenvien[Tên thẩm kế],0),0)</f>
        <v>107e</v>
      </c>
      <c r="B12" s="1" t="s">
        <v>1006</v>
      </c>
      <c r="C12" s="5" t="s">
        <v>201</v>
      </c>
      <c r="D12" s="5" t="s">
        <v>210</v>
      </c>
      <c r="E12" s="2" t="s">
        <v>205</v>
      </c>
      <c r="F12" s="2">
        <v>1051217</v>
      </c>
      <c r="G12" s="2">
        <v>1086001</v>
      </c>
      <c r="H12" s="11">
        <v>422</v>
      </c>
      <c r="I12" s="11">
        <v>70</v>
      </c>
      <c r="J12" s="11">
        <v>74</v>
      </c>
      <c r="K12" s="2" t="s">
        <v>36</v>
      </c>
      <c r="L12" s="2" t="s">
        <v>44</v>
      </c>
      <c r="M12" s="2">
        <v>43</v>
      </c>
      <c r="N12" s="13"/>
      <c r="O12" s="13"/>
      <c r="P12" s="2" t="s">
        <v>82</v>
      </c>
      <c r="Q12" s="2" t="s">
        <v>203</v>
      </c>
      <c r="R12" s="2" t="s">
        <v>203</v>
      </c>
      <c r="S12" s="2"/>
      <c r="T12" s="14" t="s">
        <v>211</v>
      </c>
      <c r="U12" s="2"/>
      <c r="V12" s="2"/>
    </row>
    <row r="13" spans="1:22" ht="31.5" x14ac:dyDescent="0.25">
      <c r="A13" s="1" t="str">
        <f>INDEX(Chuyenvien[Mã Chuyên viên],MATCH(Thongtin_CQDV[[#This Row],[Tham ke]],Chuyenvien[Tên thẩm kế],0),0)</f>
        <v>107e</v>
      </c>
      <c r="B13" s="1" t="s">
        <v>1006</v>
      </c>
      <c r="C13" s="5" t="s">
        <v>201</v>
      </c>
      <c r="D13" s="5" t="s">
        <v>217</v>
      </c>
      <c r="E13" s="2" t="s">
        <v>205</v>
      </c>
      <c r="F13" s="2">
        <v>1051217</v>
      </c>
      <c r="G13" s="2">
        <v>1069844</v>
      </c>
      <c r="H13" s="11">
        <v>422</v>
      </c>
      <c r="I13" s="11">
        <v>70</v>
      </c>
      <c r="J13" s="11">
        <v>74</v>
      </c>
      <c r="K13" s="2" t="s">
        <v>36</v>
      </c>
      <c r="L13" s="2" t="s">
        <v>44</v>
      </c>
      <c r="M13" s="2">
        <v>43</v>
      </c>
      <c r="N13" s="13"/>
      <c r="O13" s="13"/>
      <c r="P13" s="2" t="s">
        <v>82</v>
      </c>
      <c r="Q13" s="2" t="s">
        <v>203</v>
      </c>
      <c r="R13" s="2" t="s">
        <v>203</v>
      </c>
      <c r="S13" s="2"/>
      <c r="T13" s="14" t="s">
        <v>218</v>
      </c>
      <c r="U13" s="2"/>
      <c r="V13" s="2"/>
    </row>
    <row r="14" spans="1:22" ht="31.5" x14ac:dyDescent="0.25">
      <c r="A14" s="1" t="str">
        <f>INDEX(Chuyenvien[Mã Chuyên viên],MATCH(Thongtin_CQDV[[#This Row],[Tham ke]],Chuyenvien[Tên thẩm kế],0),0)</f>
        <v>107e</v>
      </c>
      <c r="B14" s="1" t="s">
        <v>1006</v>
      </c>
      <c r="C14" s="5" t="s">
        <v>201</v>
      </c>
      <c r="D14" s="5" t="s">
        <v>219</v>
      </c>
      <c r="E14" s="2" t="s">
        <v>205</v>
      </c>
      <c r="F14" s="2">
        <v>1051217</v>
      </c>
      <c r="G14" s="2">
        <v>1061105</v>
      </c>
      <c r="H14" s="11">
        <v>422</v>
      </c>
      <c r="I14" s="11">
        <v>70</v>
      </c>
      <c r="J14" s="11">
        <v>74</v>
      </c>
      <c r="K14" s="2" t="s">
        <v>36</v>
      </c>
      <c r="L14" s="2" t="s">
        <v>44</v>
      </c>
      <c r="M14" s="2">
        <v>43</v>
      </c>
      <c r="N14" s="13"/>
      <c r="O14" s="13"/>
      <c r="P14" s="2" t="s">
        <v>82</v>
      </c>
      <c r="Q14" s="2" t="s">
        <v>203</v>
      </c>
      <c r="R14" s="2" t="s">
        <v>203</v>
      </c>
      <c r="S14" s="2"/>
      <c r="T14" s="14" t="s">
        <v>220</v>
      </c>
      <c r="U14" s="2"/>
      <c r="V14" s="2"/>
    </row>
    <row r="15" spans="1:22" ht="31.5" x14ac:dyDescent="0.25">
      <c r="A15" s="1" t="str">
        <f>INDEX(Chuyenvien[Mã Chuyên viên],MATCH(Thongtin_CQDV[[#This Row],[Tham ke]],Chuyenvien[Tên thẩm kế],0),0)</f>
        <v>107e</v>
      </c>
      <c r="B15" s="1" t="s">
        <v>1006</v>
      </c>
      <c r="C15" s="5" t="s">
        <v>201</v>
      </c>
      <c r="D15" s="5" t="s">
        <v>222</v>
      </c>
      <c r="E15" s="2" t="s">
        <v>221</v>
      </c>
      <c r="F15" s="2">
        <v>1051217</v>
      </c>
      <c r="G15" s="2">
        <v>1069843</v>
      </c>
      <c r="H15" s="11">
        <v>422</v>
      </c>
      <c r="I15" s="11">
        <v>70</v>
      </c>
      <c r="J15" s="11">
        <v>74</v>
      </c>
      <c r="K15" s="2" t="s">
        <v>36</v>
      </c>
      <c r="L15" s="2" t="s">
        <v>44</v>
      </c>
      <c r="M15" s="2">
        <v>43</v>
      </c>
      <c r="N15" s="13"/>
      <c r="O15" s="13"/>
      <c r="P15" s="2" t="s">
        <v>82</v>
      </c>
      <c r="Q15" s="2" t="s">
        <v>203</v>
      </c>
      <c r="R15" s="2" t="s">
        <v>203</v>
      </c>
      <c r="S15" s="2"/>
      <c r="T15" s="14" t="s">
        <v>223</v>
      </c>
      <c r="U15" s="2"/>
      <c r="V15" s="2"/>
    </row>
    <row r="16" spans="1:22" ht="31.5" x14ac:dyDescent="0.25">
      <c r="A16" s="1" t="str">
        <f>INDEX(Chuyenvien[Mã Chuyên viên],MATCH(Thongtin_CQDV[[#This Row],[Tham ke]],Chuyenvien[Tên thẩm kế],0),0)</f>
        <v>107e</v>
      </c>
      <c r="B16" s="1" t="s">
        <v>1006</v>
      </c>
      <c r="C16" s="5" t="s">
        <v>201</v>
      </c>
      <c r="D16" s="5" t="s">
        <v>224</v>
      </c>
      <c r="E16" s="2" t="s">
        <v>221</v>
      </c>
      <c r="F16" s="2">
        <v>1051217</v>
      </c>
      <c r="G16" s="2">
        <v>1003700</v>
      </c>
      <c r="H16" s="11">
        <v>422</v>
      </c>
      <c r="I16" s="11">
        <v>70</v>
      </c>
      <c r="J16" s="11">
        <v>74</v>
      </c>
      <c r="K16" s="2" t="s">
        <v>36</v>
      </c>
      <c r="L16" s="2" t="s">
        <v>44</v>
      </c>
      <c r="M16" s="2">
        <v>43</v>
      </c>
      <c r="N16" s="13"/>
      <c r="O16" s="13"/>
      <c r="P16" s="2" t="s">
        <v>82</v>
      </c>
      <c r="Q16" s="2" t="s">
        <v>203</v>
      </c>
      <c r="R16" s="2" t="s">
        <v>203</v>
      </c>
      <c r="S16" s="2"/>
      <c r="T16" s="14" t="s">
        <v>225</v>
      </c>
      <c r="U16" s="2"/>
      <c r="V16" s="2"/>
    </row>
    <row r="17" spans="1:22" ht="31.5" x14ac:dyDescent="0.25">
      <c r="A17" s="1" t="str">
        <f>INDEX(Chuyenvien[Mã Chuyên viên],MATCH(Thongtin_CQDV[[#This Row],[Tham ke]],Chuyenvien[Tên thẩm kế],0),0)</f>
        <v>107e</v>
      </c>
      <c r="B17" s="1" t="s">
        <v>1006</v>
      </c>
      <c r="C17" s="5" t="s">
        <v>201</v>
      </c>
      <c r="D17" s="5" t="s">
        <v>227</v>
      </c>
      <c r="E17" s="2" t="s">
        <v>226</v>
      </c>
      <c r="F17" s="2">
        <v>1051217</v>
      </c>
      <c r="G17" s="2">
        <v>1003702</v>
      </c>
      <c r="H17" s="11">
        <v>422</v>
      </c>
      <c r="I17" s="11">
        <v>90</v>
      </c>
      <c r="J17" s="11">
        <v>74</v>
      </c>
      <c r="K17" s="2" t="s">
        <v>36</v>
      </c>
      <c r="L17" s="2" t="s">
        <v>44</v>
      </c>
      <c r="M17" s="2">
        <v>43</v>
      </c>
      <c r="N17" s="13"/>
      <c r="O17" s="13"/>
      <c r="P17" s="2" t="s">
        <v>82</v>
      </c>
      <c r="Q17" s="2" t="s">
        <v>203</v>
      </c>
      <c r="R17" s="2" t="s">
        <v>203</v>
      </c>
      <c r="S17" s="2"/>
      <c r="T17" s="14" t="s">
        <v>228</v>
      </c>
      <c r="U17" s="2"/>
      <c r="V17" s="2"/>
    </row>
    <row r="18" spans="1:22" ht="31.5" x14ac:dyDescent="0.25">
      <c r="A18" s="1" t="str">
        <f>INDEX(Chuyenvien[Mã Chuyên viên],MATCH(Thongtin_CQDV[[#This Row],[Tham ke]],Chuyenvien[Tên thẩm kế],0),0)</f>
        <v>107e</v>
      </c>
      <c r="B18" s="1" t="s">
        <v>1006</v>
      </c>
      <c r="C18" s="5" t="s">
        <v>201</v>
      </c>
      <c r="D18" s="5" t="s">
        <v>229</v>
      </c>
      <c r="E18" s="2" t="s">
        <v>226</v>
      </c>
      <c r="F18" s="2">
        <v>1051217</v>
      </c>
      <c r="G18" s="2">
        <v>1039166</v>
      </c>
      <c r="H18" s="11">
        <v>422</v>
      </c>
      <c r="I18" s="11">
        <v>70</v>
      </c>
      <c r="J18" s="11">
        <v>74</v>
      </c>
      <c r="K18" s="2" t="s">
        <v>36</v>
      </c>
      <c r="L18" s="2" t="s">
        <v>44</v>
      </c>
      <c r="M18" s="2">
        <v>43</v>
      </c>
      <c r="N18" s="13"/>
      <c r="O18" s="13"/>
      <c r="P18" s="2" t="s">
        <v>82</v>
      </c>
      <c r="Q18" s="2" t="s">
        <v>203</v>
      </c>
      <c r="R18" s="2" t="s">
        <v>203</v>
      </c>
      <c r="S18" s="2"/>
      <c r="T18" s="14" t="s">
        <v>230</v>
      </c>
      <c r="U18" s="2"/>
      <c r="V18" s="2"/>
    </row>
    <row r="19" spans="1:22" ht="31.5" x14ac:dyDescent="0.25">
      <c r="A19" s="1" t="str">
        <f>INDEX(Chuyenvien[Mã Chuyên viên],MATCH(Thongtin_CQDV[[#This Row],[Tham ke]],Chuyenvien[Tên thẩm kế],0),0)</f>
        <v>107e</v>
      </c>
      <c r="B19" s="1" t="s">
        <v>1006</v>
      </c>
      <c r="C19" s="5" t="s">
        <v>201</v>
      </c>
      <c r="D19" s="5" t="s">
        <v>231</v>
      </c>
      <c r="E19" s="2" t="s">
        <v>226</v>
      </c>
      <c r="F19" s="2">
        <v>1051217</v>
      </c>
      <c r="G19" s="2">
        <v>1046716</v>
      </c>
      <c r="H19" s="11">
        <v>422</v>
      </c>
      <c r="I19" s="11">
        <v>70</v>
      </c>
      <c r="J19" s="11">
        <v>74</v>
      </c>
      <c r="K19" s="2" t="s">
        <v>36</v>
      </c>
      <c r="L19" s="2" t="s">
        <v>44</v>
      </c>
      <c r="M19" s="2">
        <v>43</v>
      </c>
      <c r="N19" s="13"/>
      <c r="O19" s="13"/>
      <c r="P19" s="2" t="s">
        <v>82</v>
      </c>
      <c r="Q19" s="2" t="s">
        <v>203</v>
      </c>
      <c r="R19" s="2" t="s">
        <v>203</v>
      </c>
      <c r="S19" s="2"/>
      <c r="T19" s="2" t="s">
        <v>232</v>
      </c>
      <c r="U19" s="2"/>
      <c r="V19" s="2"/>
    </row>
    <row r="20" spans="1:22" ht="31.5" x14ac:dyDescent="0.25">
      <c r="A20" s="1" t="str">
        <f>INDEX(Chuyenvien[Mã Chuyên viên],MATCH(Thongtin_CQDV[[#This Row],[Tham ke]],Chuyenvien[Tên thẩm kế],0),0)</f>
        <v>107e</v>
      </c>
      <c r="B20" s="1" t="s">
        <v>1006</v>
      </c>
      <c r="C20" s="5" t="s">
        <v>201</v>
      </c>
      <c r="D20" s="5" t="s">
        <v>233</v>
      </c>
      <c r="E20" s="2" t="s">
        <v>226</v>
      </c>
      <c r="F20" s="2">
        <v>1051217</v>
      </c>
      <c r="G20" s="2">
        <v>1008124</v>
      </c>
      <c r="H20" s="11">
        <v>422</v>
      </c>
      <c r="I20" s="11">
        <v>70</v>
      </c>
      <c r="J20" s="11">
        <v>74</v>
      </c>
      <c r="K20" s="2" t="s">
        <v>36</v>
      </c>
      <c r="L20" s="2" t="s">
        <v>44</v>
      </c>
      <c r="M20" s="2">
        <v>43</v>
      </c>
      <c r="N20" s="13"/>
      <c r="O20" s="13"/>
      <c r="P20" s="2" t="s">
        <v>82</v>
      </c>
      <c r="Q20" s="2" t="s">
        <v>203</v>
      </c>
      <c r="R20" s="2" t="s">
        <v>203</v>
      </c>
      <c r="S20" s="2"/>
      <c r="T20" s="14" t="s">
        <v>234</v>
      </c>
      <c r="U20" s="2"/>
      <c r="V20" s="2"/>
    </row>
    <row r="21" spans="1:22" ht="31.5" x14ac:dyDescent="0.25">
      <c r="A21" s="1" t="str">
        <f>INDEX(Chuyenvien[Mã Chuyên viên],MATCH(Thongtin_CQDV[[#This Row],[Tham ke]],Chuyenvien[Tên thẩm kế],0),0)</f>
        <v>107e</v>
      </c>
      <c r="B21" s="1" t="s">
        <v>1006</v>
      </c>
      <c r="C21" s="5" t="s">
        <v>201</v>
      </c>
      <c r="D21" s="5" t="s">
        <v>236</v>
      </c>
      <c r="E21" s="2" t="s">
        <v>235</v>
      </c>
      <c r="F21" s="2">
        <v>1051217</v>
      </c>
      <c r="G21" s="2">
        <v>1076001</v>
      </c>
      <c r="H21" s="11">
        <v>422</v>
      </c>
      <c r="I21" s="11">
        <v>70</v>
      </c>
      <c r="J21" s="11">
        <v>74</v>
      </c>
      <c r="K21" s="2" t="s">
        <v>36</v>
      </c>
      <c r="L21" s="2" t="s">
        <v>44</v>
      </c>
      <c r="M21" s="2">
        <v>43</v>
      </c>
      <c r="N21" s="13"/>
      <c r="O21" s="13"/>
      <c r="P21" s="2" t="s">
        <v>82</v>
      </c>
      <c r="Q21" s="2" t="s">
        <v>203</v>
      </c>
      <c r="R21" s="2" t="s">
        <v>203</v>
      </c>
      <c r="S21" s="2"/>
      <c r="T21" s="14" t="s">
        <v>237</v>
      </c>
      <c r="U21" s="2"/>
      <c r="V21" s="2"/>
    </row>
    <row r="22" spans="1:22" ht="31.5" x14ac:dyDescent="0.25">
      <c r="A22" s="1" t="str">
        <f>INDEX(Chuyenvien[Mã Chuyên viên],MATCH(Thongtin_CQDV[[#This Row],[Tham ke]],Chuyenvien[Tên thẩm kế],0),0)</f>
        <v>107e</v>
      </c>
      <c r="B22" s="1" t="s">
        <v>1006</v>
      </c>
      <c r="C22" s="5" t="s">
        <v>201</v>
      </c>
      <c r="D22" s="5" t="s">
        <v>238</v>
      </c>
      <c r="E22" s="2" t="s">
        <v>235</v>
      </c>
      <c r="F22" s="2">
        <v>1051217</v>
      </c>
      <c r="G22" s="2">
        <v>1060559</v>
      </c>
      <c r="H22" s="11">
        <v>422</v>
      </c>
      <c r="I22" s="11">
        <v>70</v>
      </c>
      <c r="J22" s="11">
        <v>74</v>
      </c>
      <c r="K22" s="2" t="s">
        <v>36</v>
      </c>
      <c r="L22" s="2" t="s">
        <v>44</v>
      </c>
      <c r="M22" s="2">
        <v>43</v>
      </c>
      <c r="N22" s="13"/>
      <c r="O22" s="13"/>
      <c r="P22" s="2" t="s">
        <v>82</v>
      </c>
      <c r="Q22" s="2" t="s">
        <v>203</v>
      </c>
      <c r="R22" s="2" t="s">
        <v>203</v>
      </c>
      <c r="S22" s="2"/>
      <c r="T22" s="2" t="s">
        <v>239</v>
      </c>
      <c r="U22" s="2"/>
      <c r="V22" s="2"/>
    </row>
    <row r="23" spans="1:22" ht="31.5" x14ac:dyDescent="0.25">
      <c r="A23" s="1" t="str">
        <f>INDEX(Chuyenvien[Mã Chuyên viên],MATCH(Thongtin_CQDV[[#This Row],[Tham ke]],Chuyenvien[Tên thẩm kế],0),0)</f>
        <v>107e</v>
      </c>
      <c r="B23" s="1" t="s">
        <v>1006</v>
      </c>
      <c r="C23" s="5" t="s">
        <v>201</v>
      </c>
      <c r="D23" s="5" t="s">
        <v>249</v>
      </c>
      <c r="E23" s="2" t="s">
        <v>248</v>
      </c>
      <c r="F23" s="2">
        <v>1051217</v>
      </c>
      <c r="G23" s="2">
        <v>1071559</v>
      </c>
      <c r="H23" s="11">
        <v>422</v>
      </c>
      <c r="I23" s="11">
        <v>70</v>
      </c>
      <c r="J23" s="11">
        <v>74</v>
      </c>
      <c r="K23" s="2" t="s">
        <v>36</v>
      </c>
      <c r="L23" s="2" t="s">
        <v>44</v>
      </c>
      <c r="M23" s="2">
        <v>43</v>
      </c>
      <c r="N23" s="13"/>
      <c r="O23" s="13"/>
      <c r="P23" s="2" t="s">
        <v>82</v>
      </c>
      <c r="Q23" s="2" t="s">
        <v>203</v>
      </c>
      <c r="R23" s="2" t="s">
        <v>203</v>
      </c>
      <c r="S23" s="2"/>
      <c r="T23" s="14" t="s">
        <v>250</v>
      </c>
      <c r="U23" s="2"/>
      <c r="V23" s="2"/>
    </row>
    <row r="24" spans="1:22" ht="31.5" x14ac:dyDescent="0.25">
      <c r="A24" s="1" t="str">
        <f>INDEX(Chuyenvien[Mã Chuyên viên],MATCH(Thongtin_CQDV[[#This Row],[Tham ke]],Chuyenvien[Tên thẩm kế],0),0)</f>
        <v>107e</v>
      </c>
      <c r="B24" s="1" t="s">
        <v>1006</v>
      </c>
      <c r="C24" s="5" t="s">
        <v>201</v>
      </c>
      <c r="D24" s="5" t="s">
        <v>251</v>
      </c>
      <c r="E24" s="2" t="s">
        <v>248</v>
      </c>
      <c r="F24" s="2">
        <v>1051217</v>
      </c>
      <c r="G24" s="2">
        <v>1042857</v>
      </c>
      <c r="H24" s="11">
        <v>422</v>
      </c>
      <c r="I24" s="11">
        <v>70</v>
      </c>
      <c r="J24" s="11">
        <v>74</v>
      </c>
      <c r="K24" s="2" t="s">
        <v>36</v>
      </c>
      <c r="L24" s="2" t="s">
        <v>44</v>
      </c>
      <c r="M24" s="2">
        <v>43</v>
      </c>
      <c r="N24" s="13"/>
      <c r="O24" s="13"/>
      <c r="P24" s="2" t="s">
        <v>82</v>
      </c>
      <c r="Q24" s="2" t="s">
        <v>203</v>
      </c>
      <c r="R24" s="2" t="s">
        <v>203</v>
      </c>
      <c r="S24" s="2"/>
      <c r="T24" s="14" t="s">
        <v>252</v>
      </c>
      <c r="U24" s="2"/>
      <c r="V24" s="2"/>
    </row>
    <row r="25" spans="1:22" ht="31.5" x14ac:dyDescent="0.25">
      <c r="A25" s="1" t="str">
        <f>INDEX(Chuyenvien[Mã Chuyên viên],MATCH(Thongtin_CQDV[[#This Row],[Tham ke]],Chuyenvien[Tên thẩm kế],0),0)</f>
        <v>107e</v>
      </c>
      <c r="B25" s="1" t="s">
        <v>1006</v>
      </c>
      <c r="C25" s="5" t="s">
        <v>201</v>
      </c>
      <c r="D25" s="5" t="s">
        <v>253</v>
      </c>
      <c r="E25" s="2" t="s">
        <v>248</v>
      </c>
      <c r="F25" s="2">
        <v>1051217</v>
      </c>
      <c r="G25" s="2">
        <v>1010342</v>
      </c>
      <c r="H25" s="11">
        <v>422</v>
      </c>
      <c r="I25" s="11">
        <v>70</v>
      </c>
      <c r="J25" s="11">
        <v>74</v>
      </c>
      <c r="K25" s="2" t="s">
        <v>36</v>
      </c>
      <c r="L25" s="2" t="s">
        <v>44</v>
      </c>
      <c r="M25" s="2">
        <v>43</v>
      </c>
      <c r="N25" s="13"/>
      <c r="O25" s="13"/>
      <c r="P25" s="2" t="s">
        <v>82</v>
      </c>
      <c r="Q25" s="2" t="s">
        <v>203</v>
      </c>
      <c r="R25" s="2" t="s">
        <v>203</v>
      </c>
      <c r="S25" s="2"/>
      <c r="T25" s="14" t="s">
        <v>254</v>
      </c>
      <c r="U25" s="2"/>
      <c r="V25" s="2"/>
    </row>
    <row r="26" spans="1:22" ht="31.5" x14ac:dyDescent="0.25">
      <c r="A26" s="1" t="str">
        <f>INDEX(Chuyenvien[Mã Chuyên viên],MATCH(Thongtin_CQDV[[#This Row],[Tham ke]],Chuyenvien[Tên thẩm kế],0),0)</f>
        <v>107e</v>
      </c>
      <c r="B26" s="1" t="s">
        <v>1006</v>
      </c>
      <c r="C26" s="5" t="s">
        <v>201</v>
      </c>
      <c r="D26" s="5" t="s">
        <v>255</v>
      </c>
      <c r="E26" s="2" t="s">
        <v>248</v>
      </c>
      <c r="F26" s="2">
        <v>1051217</v>
      </c>
      <c r="G26" s="2">
        <v>1068661</v>
      </c>
      <c r="H26" s="11">
        <v>422</v>
      </c>
      <c r="I26" s="11">
        <v>70</v>
      </c>
      <c r="J26" s="11">
        <v>74</v>
      </c>
      <c r="K26" s="2" t="s">
        <v>36</v>
      </c>
      <c r="L26" s="2" t="s">
        <v>44</v>
      </c>
      <c r="M26" s="2">
        <v>43</v>
      </c>
      <c r="N26" s="13"/>
      <c r="O26" s="13"/>
      <c r="P26" s="2" t="s">
        <v>82</v>
      </c>
      <c r="Q26" s="2" t="s">
        <v>203</v>
      </c>
      <c r="R26" s="2" t="s">
        <v>203</v>
      </c>
      <c r="S26" s="2"/>
      <c r="T26" s="14" t="s">
        <v>256</v>
      </c>
      <c r="U26" s="2"/>
      <c r="V26" s="2"/>
    </row>
    <row r="27" spans="1:22" ht="31.5" x14ac:dyDescent="0.25">
      <c r="A27" s="1" t="str">
        <f>INDEX(Chuyenvien[Mã Chuyên viên],MATCH(Thongtin_CQDV[[#This Row],[Tham ke]],Chuyenvien[Tên thẩm kế],0),0)</f>
        <v>107e</v>
      </c>
      <c r="B27" s="1" t="s">
        <v>1006</v>
      </c>
      <c r="C27" s="5" t="s">
        <v>201</v>
      </c>
      <c r="D27" s="5" t="s">
        <v>258</v>
      </c>
      <c r="E27" s="2" t="s">
        <v>257</v>
      </c>
      <c r="F27" s="2">
        <v>1051217</v>
      </c>
      <c r="G27" s="2">
        <v>1060635</v>
      </c>
      <c r="H27" s="11">
        <v>422</v>
      </c>
      <c r="I27" s="11">
        <v>70</v>
      </c>
      <c r="J27" s="11">
        <v>74</v>
      </c>
      <c r="K27" s="2" t="s">
        <v>36</v>
      </c>
      <c r="L27" s="2" t="s">
        <v>44</v>
      </c>
      <c r="M27" s="2">
        <v>43</v>
      </c>
      <c r="N27" s="13"/>
      <c r="O27" s="13"/>
      <c r="P27" s="2" t="s">
        <v>82</v>
      </c>
      <c r="Q27" s="2" t="s">
        <v>203</v>
      </c>
      <c r="R27" s="2" t="s">
        <v>203</v>
      </c>
      <c r="S27" s="2"/>
      <c r="T27" s="14" t="s">
        <v>259</v>
      </c>
      <c r="U27" s="2"/>
      <c r="V27" s="2"/>
    </row>
    <row r="28" spans="1:22" ht="31.5" x14ac:dyDescent="0.25">
      <c r="A28" s="1" t="str">
        <f>INDEX(Chuyenvien[Mã Chuyên viên],MATCH(Thongtin_CQDV[[#This Row],[Tham ke]],Chuyenvien[Tên thẩm kế],0),0)</f>
        <v>107e</v>
      </c>
      <c r="B28" s="1" t="s">
        <v>1006</v>
      </c>
      <c r="C28" s="5" t="s">
        <v>201</v>
      </c>
      <c r="D28" s="5" t="s">
        <v>260</v>
      </c>
      <c r="E28" s="2" t="s">
        <v>257</v>
      </c>
      <c r="F28" s="2">
        <v>1051217</v>
      </c>
      <c r="G28" s="2">
        <v>1058084</v>
      </c>
      <c r="H28" s="11">
        <v>422</v>
      </c>
      <c r="I28" s="11">
        <v>70</v>
      </c>
      <c r="J28" s="11">
        <v>74</v>
      </c>
      <c r="K28" s="2" t="s">
        <v>36</v>
      </c>
      <c r="L28" s="2" t="s">
        <v>44</v>
      </c>
      <c r="M28" s="2">
        <v>43</v>
      </c>
      <c r="N28" s="13"/>
      <c r="O28" s="13"/>
      <c r="P28" s="2" t="s">
        <v>82</v>
      </c>
      <c r="Q28" s="2" t="s">
        <v>203</v>
      </c>
      <c r="R28" s="2" t="s">
        <v>203</v>
      </c>
      <c r="S28" s="2"/>
      <c r="T28" s="14" t="s">
        <v>261</v>
      </c>
      <c r="U28" s="2"/>
      <c r="V28" s="2"/>
    </row>
    <row r="29" spans="1:22" ht="31.5" x14ac:dyDescent="0.25">
      <c r="A29" s="1" t="str">
        <f>INDEX(Chuyenvien[Mã Chuyên viên],MATCH(Thongtin_CQDV[[#This Row],[Tham ke]],Chuyenvien[Tên thẩm kế],0),0)</f>
        <v>107e</v>
      </c>
      <c r="B29" s="1" t="s">
        <v>1006</v>
      </c>
      <c r="C29" s="5" t="s">
        <v>201</v>
      </c>
      <c r="D29" s="5" t="s">
        <v>262</v>
      </c>
      <c r="E29" s="2" t="s">
        <v>257</v>
      </c>
      <c r="F29" s="2">
        <v>1051217</v>
      </c>
      <c r="G29" s="2">
        <v>1109454</v>
      </c>
      <c r="H29" s="11">
        <v>422</v>
      </c>
      <c r="I29" s="11">
        <v>70</v>
      </c>
      <c r="J29" s="11">
        <v>74</v>
      </c>
      <c r="K29" s="2" t="s">
        <v>36</v>
      </c>
      <c r="L29" s="2" t="s">
        <v>44</v>
      </c>
      <c r="M29" s="2">
        <v>43</v>
      </c>
      <c r="N29" s="13"/>
      <c r="O29" s="13"/>
      <c r="P29" s="2" t="s">
        <v>82</v>
      </c>
      <c r="Q29" s="2" t="s">
        <v>203</v>
      </c>
      <c r="R29" s="2" t="s">
        <v>203</v>
      </c>
      <c r="S29" s="2"/>
      <c r="T29" s="14" t="s">
        <v>263</v>
      </c>
      <c r="U29" s="2"/>
      <c r="V29" s="2"/>
    </row>
    <row r="30" spans="1:22" ht="31.5" x14ac:dyDescent="0.25">
      <c r="A30" s="1" t="str">
        <f>INDEX(Chuyenvien[Mã Chuyên viên],MATCH(Thongtin_CQDV[[#This Row],[Tham ke]],Chuyenvien[Tên thẩm kế],0),0)</f>
        <v>107e</v>
      </c>
      <c r="B30" s="1" t="s">
        <v>1006</v>
      </c>
      <c r="C30" s="5" t="s">
        <v>201</v>
      </c>
      <c r="D30" s="5" t="s">
        <v>264</v>
      </c>
      <c r="E30" s="2" t="s">
        <v>257</v>
      </c>
      <c r="F30" s="2">
        <v>1051217</v>
      </c>
      <c r="G30" s="2">
        <v>1125719</v>
      </c>
      <c r="H30" s="11">
        <v>422</v>
      </c>
      <c r="I30" s="11">
        <v>70</v>
      </c>
      <c r="J30" s="11">
        <v>74</v>
      </c>
      <c r="K30" s="2" t="s">
        <v>36</v>
      </c>
      <c r="L30" s="2" t="s">
        <v>44</v>
      </c>
      <c r="M30" s="2">
        <v>43</v>
      </c>
      <c r="N30" s="13"/>
      <c r="O30" s="13"/>
      <c r="P30" s="2" t="s">
        <v>82</v>
      </c>
      <c r="Q30" s="2" t="s">
        <v>203</v>
      </c>
      <c r="R30" s="2" t="s">
        <v>203</v>
      </c>
      <c r="S30" s="2"/>
      <c r="T30" s="14" t="s">
        <v>265</v>
      </c>
      <c r="U30" s="2"/>
      <c r="V30" s="2"/>
    </row>
    <row r="31" spans="1:22" ht="31.5" x14ac:dyDescent="0.25">
      <c r="A31" s="1" t="str">
        <f>INDEX(Chuyenvien[Mã Chuyên viên],MATCH(Thongtin_CQDV[[#This Row],[Tham ke]],Chuyenvien[Tên thẩm kế],0),0)</f>
        <v>107e</v>
      </c>
      <c r="B31" s="1" t="s">
        <v>1006</v>
      </c>
      <c r="C31" s="5" t="s">
        <v>201</v>
      </c>
      <c r="D31" s="5" t="s">
        <v>267</v>
      </c>
      <c r="E31" s="2" t="s">
        <v>266</v>
      </c>
      <c r="F31" s="2">
        <v>1051217</v>
      </c>
      <c r="G31" s="2">
        <v>1040081</v>
      </c>
      <c r="H31" s="11">
        <v>422</v>
      </c>
      <c r="I31" s="11">
        <v>70</v>
      </c>
      <c r="J31" s="11">
        <v>74</v>
      </c>
      <c r="K31" s="2" t="s">
        <v>36</v>
      </c>
      <c r="L31" s="2" t="s">
        <v>44</v>
      </c>
      <c r="M31" s="2">
        <v>43</v>
      </c>
      <c r="N31" s="13"/>
      <c r="O31" s="13"/>
      <c r="P31" s="2" t="s">
        <v>82</v>
      </c>
      <c r="Q31" s="2" t="s">
        <v>203</v>
      </c>
      <c r="R31" s="2" t="s">
        <v>203</v>
      </c>
      <c r="S31" s="2"/>
      <c r="T31" s="14" t="s">
        <v>268</v>
      </c>
      <c r="U31" s="2"/>
      <c r="V31" s="2"/>
    </row>
    <row r="32" spans="1:22" ht="31.5" x14ac:dyDescent="0.25">
      <c r="A32" s="1" t="str">
        <f>INDEX(Chuyenvien[Mã Chuyên viên],MATCH(Thongtin_CQDV[[#This Row],[Tham ke]],Chuyenvien[Tên thẩm kế],0),0)</f>
        <v>107e</v>
      </c>
      <c r="B32" s="1" t="s">
        <v>1006</v>
      </c>
      <c r="C32" s="5" t="s">
        <v>201</v>
      </c>
      <c r="D32" s="5" t="s">
        <v>269</v>
      </c>
      <c r="E32" s="2" t="s">
        <v>266</v>
      </c>
      <c r="F32" s="2">
        <v>1051217</v>
      </c>
      <c r="G32" s="2">
        <v>1080927</v>
      </c>
      <c r="H32" s="11">
        <v>422</v>
      </c>
      <c r="I32" s="11">
        <v>70</v>
      </c>
      <c r="J32" s="11">
        <v>74</v>
      </c>
      <c r="K32" s="2" t="s">
        <v>36</v>
      </c>
      <c r="L32" s="2" t="s">
        <v>44</v>
      </c>
      <c r="M32" s="2">
        <v>43</v>
      </c>
      <c r="N32" s="13"/>
      <c r="O32" s="13"/>
      <c r="P32" s="2" t="s">
        <v>45</v>
      </c>
      <c r="Q32" s="2" t="s">
        <v>203</v>
      </c>
      <c r="R32" s="2" t="s">
        <v>203</v>
      </c>
      <c r="S32" s="2"/>
      <c r="T32" s="2" t="s">
        <v>270</v>
      </c>
      <c r="U32" s="2"/>
      <c r="V32" s="2"/>
    </row>
    <row r="33" spans="1:22" ht="31.5" x14ac:dyDescent="0.25">
      <c r="A33" s="1" t="str">
        <f>INDEX(Chuyenvien[Mã Chuyên viên],MATCH(Thongtin_CQDV[[#This Row],[Tham ke]],Chuyenvien[Tên thẩm kế],0),0)</f>
        <v>107e</v>
      </c>
      <c r="B33" s="1" t="s">
        <v>1006</v>
      </c>
      <c r="C33" s="5" t="s">
        <v>201</v>
      </c>
      <c r="D33" s="5" t="s">
        <v>271</v>
      </c>
      <c r="E33" s="2" t="s">
        <v>266</v>
      </c>
      <c r="F33" s="2">
        <v>1051217</v>
      </c>
      <c r="G33" s="2">
        <v>1001956</v>
      </c>
      <c r="H33" s="11">
        <v>422</v>
      </c>
      <c r="I33" s="11">
        <v>70</v>
      </c>
      <c r="J33" s="11">
        <v>74</v>
      </c>
      <c r="K33" s="2" t="s">
        <v>36</v>
      </c>
      <c r="L33" s="2" t="s">
        <v>44</v>
      </c>
      <c r="M33" s="2">
        <v>43</v>
      </c>
      <c r="N33" s="13"/>
      <c r="O33" s="13"/>
      <c r="P33" s="2" t="s">
        <v>82</v>
      </c>
      <c r="Q33" s="2" t="s">
        <v>203</v>
      </c>
      <c r="R33" s="2" t="s">
        <v>203</v>
      </c>
      <c r="S33" s="2"/>
      <c r="T33" s="14" t="s">
        <v>272</v>
      </c>
      <c r="U33" s="2"/>
      <c r="V33" s="2"/>
    </row>
    <row r="34" spans="1:22" ht="31.5" x14ac:dyDescent="0.25">
      <c r="A34" s="1" t="str">
        <f>INDEX(Chuyenvien[Mã Chuyên viên],MATCH(Thongtin_CQDV[[#This Row],[Tham ke]],Chuyenvien[Tên thẩm kế],0),0)</f>
        <v>107e</v>
      </c>
      <c r="B34" s="1" t="s">
        <v>1006</v>
      </c>
      <c r="C34" s="5" t="s">
        <v>201</v>
      </c>
      <c r="D34" s="5" t="s">
        <v>273</v>
      </c>
      <c r="E34" s="2" t="s">
        <v>266</v>
      </c>
      <c r="F34" s="2">
        <v>1051217</v>
      </c>
      <c r="G34" s="2">
        <v>1038773</v>
      </c>
      <c r="H34" s="11">
        <v>422</v>
      </c>
      <c r="I34" s="11">
        <v>70</v>
      </c>
      <c r="J34" s="11">
        <v>74</v>
      </c>
      <c r="K34" s="2" t="s">
        <v>36</v>
      </c>
      <c r="L34" s="2" t="s">
        <v>44</v>
      </c>
      <c r="M34" s="2">
        <v>43</v>
      </c>
      <c r="N34" s="13"/>
      <c r="O34" s="13"/>
      <c r="P34" s="2" t="s">
        <v>82</v>
      </c>
      <c r="Q34" s="2" t="s">
        <v>203</v>
      </c>
      <c r="R34" s="2" t="s">
        <v>203</v>
      </c>
      <c r="S34" s="2"/>
      <c r="T34" s="14" t="s">
        <v>274</v>
      </c>
      <c r="U34" s="2"/>
      <c r="V34" s="2"/>
    </row>
    <row r="35" spans="1:22" ht="47.25" x14ac:dyDescent="0.25">
      <c r="A35" s="1" t="str">
        <f>INDEX(Chuyenvien[Mã Chuyên viên],MATCH(Thongtin_CQDV[[#This Row],[Tham ke]],Chuyenvien[Tên thẩm kế],0),0)</f>
        <v>107e</v>
      </c>
      <c r="B35" s="1" t="s">
        <v>1006</v>
      </c>
      <c r="C35" s="5" t="s">
        <v>201</v>
      </c>
      <c r="D35" s="5" t="s">
        <v>276</v>
      </c>
      <c r="E35" s="2" t="s">
        <v>275</v>
      </c>
      <c r="F35" s="2">
        <v>1051217</v>
      </c>
      <c r="G35" s="2">
        <v>1076008</v>
      </c>
      <c r="H35" s="11">
        <v>422</v>
      </c>
      <c r="I35" s="11">
        <v>70</v>
      </c>
      <c r="J35" s="11">
        <v>74</v>
      </c>
      <c r="K35" s="2" t="s">
        <v>36</v>
      </c>
      <c r="L35" s="2" t="s">
        <v>44</v>
      </c>
      <c r="M35" s="2">
        <v>43</v>
      </c>
      <c r="N35" s="13"/>
      <c r="O35" s="13"/>
      <c r="P35" s="2" t="s">
        <v>82</v>
      </c>
      <c r="Q35" s="2" t="s">
        <v>203</v>
      </c>
      <c r="R35" s="2" t="s">
        <v>203</v>
      </c>
      <c r="S35" s="2"/>
      <c r="T35" s="14" t="s">
        <v>277</v>
      </c>
      <c r="U35" s="2"/>
      <c r="V35" s="2"/>
    </row>
    <row r="36" spans="1:22" ht="31.5" x14ac:dyDescent="0.25">
      <c r="A36" s="1" t="str">
        <f>INDEX(Chuyenvien[Mã Chuyên viên],MATCH(Thongtin_CQDV[[#This Row],[Tham ke]],Chuyenvien[Tên thẩm kế],0),0)</f>
        <v>107e</v>
      </c>
      <c r="B36" s="1" t="s">
        <v>1006</v>
      </c>
      <c r="C36" s="5" t="s">
        <v>201</v>
      </c>
      <c r="D36" s="5" t="s">
        <v>278</v>
      </c>
      <c r="E36" s="2" t="s">
        <v>275</v>
      </c>
      <c r="F36" s="2">
        <v>1051217</v>
      </c>
      <c r="G36" s="2">
        <v>1060564</v>
      </c>
      <c r="H36" s="11">
        <v>422</v>
      </c>
      <c r="I36" s="11">
        <v>70</v>
      </c>
      <c r="J36" s="11">
        <v>74</v>
      </c>
      <c r="K36" s="2" t="s">
        <v>36</v>
      </c>
      <c r="L36" s="2" t="s">
        <v>44</v>
      </c>
      <c r="M36" s="2">
        <v>43</v>
      </c>
      <c r="N36" s="13"/>
      <c r="O36" s="13"/>
      <c r="P36" s="2" t="s">
        <v>82</v>
      </c>
      <c r="Q36" s="2" t="s">
        <v>203</v>
      </c>
      <c r="R36" s="2" t="s">
        <v>203</v>
      </c>
      <c r="S36" s="2"/>
      <c r="T36" s="14" t="s">
        <v>279</v>
      </c>
      <c r="U36" s="2"/>
      <c r="V36" s="2"/>
    </row>
    <row r="37" spans="1:22" ht="31.5" x14ac:dyDescent="0.25">
      <c r="A37" s="1" t="str">
        <f>INDEX(Chuyenvien[Mã Chuyên viên],MATCH(Thongtin_CQDV[[#This Row],[Tham ke]],Chuyenvien[Tên thẩm kế],0),0)</f>
        <v>107e</v>
      </c>
      <c r="B37" s="1" t="s">
        <v>1006</v>
      </c>
      <c r="C37" s="5" t="s">
        <v>201</v>
      </c>
      <c r="D37" s="5" t="s">
        <v>280</v>
      </c>
      <c r="E37" s="2" t="s">
        <v>275</v>
      </c>
      <c r="F37" s="2">
        <v>1051217</v>
      </c>
      <c r="G37" s="2">
        <v>1040014</v>
      </c>
      <c r="H37" s="11">
        <v>422</v>
      </c>
      <c r="I37" s="11">
        <v>70</v>
      </c>
      <c r="J37" s="11">
        <v>74</v>
      </c>
      <c r="K37" s="2" t="s">
        <v>36</v>
      </c>
      <c r="L37" s="2" t="s">
        <v>44</v>
      </c>
      <c r="M37" s="2">
        <v>43</v>
      </c>
      <c r="N37" s="13"/>
      <c r="O37" s="13"/>
      <c r="P37" s="2" t="s">
        <v>82</v>
      </c>
      <c r="Q37" s="2" t="s">
        <v>203</v>
      </c>
      <c r="R37" s="2" t="s">
        <v>203</v>
      </c>
      <c r="S37" s="2"/>
      <c r="T37" s="14" t="s">
        <v>281</v>
      </c>
      <c r="U37" s="2"/>
      <c r="V37" s="2"/>
    </row>
    <row r="38" spans="1:22" ht="31.5" x14ac:dyDescent="0.25">
      <c r="A38" s="1" t="str">
        <f>INDEX(Chuyenvien[Mã Chuyên viên],MATCH(Thongtin_CQDV[[#This Row],[Tham ke]],Chuyenvien[Tên thẩm kế],0),0)</f>
        <v>107e</v>
      </c>
      <c r="B38" s="1" t="s">
        <v>1006</v>
      </c>
      <c r="C38" s="5" t="s">
        <v>201</v>
      </c>
      <c r="D38" s="5" t="s">
        <v>282</v>
      </c>
      <c r="E38" s="2" t="s">
        <v>275</v>
      </c>
      <c r="F38" s="2">
        <v>1051217</v>
      </c>
      <c r="G38" s="2">
        <v>1105244</v>
      </c>
      <c r="H38" s="11">
        <v>422</v>
      </c>
      <c r="I38" s="11">
        <v>70</v>
      </c>
      <c r="J38" s="11">
        <v>74</v>
      </c>
      <c r="K38" s="2" t="s">
        <v>36</v>
      </c>
      <c r="L38" s="2" t="s">
        <v>44</v>
      </c>
      <c r="M38" s="2">
        <v>43</v>
      </c>
      <c r="N38" s="13"/>
      <c r="O38" s="13"/>
      <c r="P38" s="2" t="s">
        <v>82</v>
      </c>
      <c r="Q38" s="2" t="s">
        <v>203</v>
      </c>
      <c r="R38" s="2" t="s">
        <v>203</v>
      </c>
      <c r="S38" s="2"/>
      <c r="T38" s="14" t="s">
        <v>283</v>
      </c>
      <c r="U38" s="2"/>
      <c r="V38" s="2"/>
    </row>
    <row r="39" spans="1:22" ht="31.5" x14ac:dyDescent="0.25">
      <c r="A39" s="1" t="str">
        <f>INDEX(Chuyenvien[Mã Chuyên viên],MATCH(Thongtin_CQDV[[#This Row],[Tham ke]],Chuyenvien[Tên thẩm kế],0),0)</f>
        <v>107e</v>
      </c>
      <c r="B39" s="1" t="s">
        <v>1006</v>
      </c>
      <c r="C39" s="5" t="s">
        <v>201</v>
      </c>
      <c r="D39" s="5" t="s">
        <v>284</v>
      </c>
      <c r="E39" s="2" t="s">
        <v>275</v>
      </c>
      <c r="F39" s="2">
        <v>1051217</v>
      </c>
      <c r="G39" s="2">
        <v>1037221</v>
      </c>
      <c r="H39" s="11">
        <v>422</v>
      </c>
      <c r="I39" s="11">
        <v>70</v>
      </c>
      <c r="J39" s="11">
        <v>74</v>
      </c>
      <c r="K39" s="2" t="s">
        <v>36</v>
      </c>
      <c r="L39" s="2" t="s">
        <v>44</v>
      </c>
      <c r="M39" s="2">
        <v>43</v>
      </c>
      <c r="N39" s="13"/>
      <c r="O39" s="13"/>
      <c r="P39" s="2" t="s">
        <v>82</v>
      </c>
      <c r="Q39" s="2" t="s">
        <v>203</v>
      </c>
      <c r="R39" s="2" t="s">
        <v>203</v>
      </c>
      <c r="S39" s="2"/>
      <c r="T39" s="14" t="s">
        <v>285</v>
      </c>
      <c r="U39" s="2"/>
      <c r="V39" s="2"/>
    </row>
    <row r="40" spans="1:22" ht="31.5" x14ac:dyDescent="0.25">
      <c r="A40" s="1" t="str">
        <f>INDEX(Chuyenvien[Mã Chuyên viên],MATCH(Thongtin_CQDV[[#This Row],[Tham ke]],Chuyenvien[Tên thẩm kế],0),0)</f>
        <v>107e</v>
      </c>
      <c r="B40" s="1" t="s">
        <v>1006</v>
      </c>
      <c r="C40" s="5" t="s">
        <v>201</v>
      </c>
      <c r="D40" s="5" t="s">
        <v>286</v>
      </c>
      <c r="E40" s="2" t="s">
        <v>275</v>
      </c>
      <c r="F40" s="2">
        <v>1051217</v>
      </c>
      <c r="G40" s="2">
        <v>1122500</v>
      </c>
      <c r="H40" s="11">
        <v>422</v>
      </c>
      <c r="I40" s="11">
        <v>70</v>
      </c>
      <c r="J40" s="11">
        <v>74</v>
      </c>
      <c r="K40" s="2" t="s">
        <v>36</v>
      </c>
      <c r="L40" s="2" t="s">
        <v>44</v>
      </c>
      <c r="M40" s="2">
        <v>43</v>
      </c>
      <c r="N40" s="13"/>
      <c r="O40" s="13"/>
      <c r="P40" s="2" t="s">
        <v>82</v>
      </c>
      <c r="Q40" s="2" t="s">
        <v>203</v>
      </c>
      <c r="R40" s="2" t="s">
        <v>203</v>
      </c>
      <c r="S40" s="2"/>
      <c r="T40" s="14" t="s">
        <v>287</v>
      </c>
      <c r="U40" s="2"/>
      <c r="V40" s="2"/>
    </row>
    <row r="41" spans="1:22" ht="31.5" x14ac:dyDescent="0.25">
      <c r="A41" s="1" t="str">
        <f>INDEX(Chuyenvien[Mã Chuyên viên],MATCH(Thongtin_CQDV[[#This Row],[Tham ke]],Chuyenvien[Tên thẩm kế],0),0)</f>
        <v>107e</v>
      </c>
      <c r="B41" s="1" t="s">
        <v>1006</v>
      </c>
      <c r="C41" s="5" t="s">
        <v>201</v>
      </c>
      <c r="D41" s="5" t="s">
        <v>289</v>
      </c>
      <c r="E41" s="2" t="s">
        <v>288</v>
      </c>
      <c r="F41" s="2">
        <v>1051217</v>
      </c>
      <c r="G41" s="2">
        <v>1043924</v>
      </c>
      <c r="H41" s="11">
        <v>422</v>
      </c>
      <c r="I41" s="11">
        <v>70</v>
      </c>
      <c r="J41" s="11">
        <v>74</v>
      </c>
      <c r="K41" s="2" t="s">
        <v>36</v>
      </c>
      <c r="L41" s="2" t="s">
        <v>44</v>
      </c>
      <c r="M41" s="2">
        <v>43</v>
      </c>
      <c r="N41" s="13"/>
      <c r="O41" s="13"/>
      <c r="P41" s="2" t="s">
        <v>82</v>
      </c>
      <c r="Q41" s="2" t="s">
        <v>203</v>
      </c>
      <c r="R41" s="2" t="s">
        <v>203</v>
      </c>
      <c r="S41" s="2"/>
      <c r="T41" s="14" t="s">
        <v>290</v>
      </c>
      <c r="U41" s="2"/>
      <c r="V41" s="2"/>
    </row>
    <row r="42" spans="1:22" ht="31.5" x14ac:dyDescent="0.25">
      <c r="A42" s="1" t="str">
        <f>INDEX(Chuyenvien[Mã Chuyên viên],MATCH(Thongtin_CQDV[[#This Row],[Tham ke]],Chuyenvien[Tên thẩm kế],0),0)</f>
        <v>107e</v>
      </c>
      <c r="B42" s="1" t="s">
        <v>1006</v>
      </c>
      <c r="C42" s="5" t="s">
        <v>201</v>
      </c>
      <c r="D42" s="5" t="s">
        <v>291</v>
      </c>
      <c r="E42" s="2" t="s">
        <v>288</v>
      </c>
      <c r="F42" s="2">
        <v>1051217</v>
      </c>
      <c r="G42" s="2">
        <v>1040223</v>
      </c>
      <c r="H42" s="11">
        <v>422</v>
      </c>
      <c r="I42" s="11">
        <v>70</v>
      </c>
      <c r="J42" s="11">
        <v>74</v>
      </c>
      <c r="K42" s="2" t="s">
        <v>36</v>
      </c>
      <c r="L42" s="2" t="s">
        <v>44</v>
      </c>
      <c r="M42" s="2">
        <v>43</v>
      </c>
      <c r="N42" s="13"/>
      <c r="O42" s="13"/>
      <c r="P42" s="2" t="s">
        <v>82</v>
      </c>
      <c r="Q42" s="2" t="s">
        <v>203</v>
      </c>
      <c r="R42" s="2" t="s">
        <v>203</v>
      </c>
      <c r="S42" s="2"/>
      <c r="T42" s="14" t="s">
        <v>292</v>
      </c>
      <c r="U42" s="2"/>
      <c r="V42" s="2"/>
    </row>
    <row r="43" spans="1:22" ht="31.5" x14ac:dyDescent="0.25">
      <c r="A43" s="1" t="str">
        <f>INDEX(Chuyenvien[Mã Chuyên viên],MATCH(Thongtin_CQDV[[#This Row],[Tham ke]],Chuyenvien[Tên thẩm kế],0),0)</f>
        <v>107e</v>
      </c>
      <c r="B43" s="1" t="s">
        <v>1006</v>
      </c>
      <c r="C43" s="5" t="s">
        <v>201</v>
      </c>
      <c r="D43" s="5" t="s">
        <v>293</v>
      </c>
      <c r="E43" s="2" t="s">
        <v>288</v>
      </c>
      <c r="F43" s="2">
        <v>1051217</v>
      </c>
      <c r="G43" s="2">
        <v>1110143</v>
      </c>
      <c r="H43" s="11">
        <v>422</v>
      </c>
      <c r="I43" s="11">
        <v>70</v>
      </c>
      <c r="J43" s="11">
        <v>74</v>
      </c>
      <c r="K43" s="2" t="s">
        <v>36</v>
      </c>
      <c r="L43" s="2" t="s">
        <v>44</v>
      </c>
      <c r="M43" s="2">
        <v>43</v>
      </c>
      <c r="N43" s="13"/>
      <c r="O43" s="13"/>
      <c r="P43" s="2" t="s">
        <v>82</v>
      </c>
      <c r="Q43" s="2" t="s">
        <v>203</v>
      </c>
      <c r="R43" s="2" t="s">
        <v>203</v>
      </c>
      <c r="S43" s="2"/>
      <c r="T43" s="14" t="s">
        <v>294</v>
      </c>
      <c r="U43" s="2"/>
      <c r="V43" s="2"/>
    </row>
    <row r="44" spans="1:22" ht="31.5" x14ac:dyDescent="0.25">
      <c r="A44" s="1" t="str">
        <f>INDEX(Chuyenvien[Mã Chuyên viên],MATCH(Thongtin_CQDV[[#This Row],[Tham ke]],Chuyenvien[Tên thẩm kế],0),0)</f>
        <v>107e</v>
      </c>
      <c r="B44" s="1" t="s">
        <v>1006</v>
      </c>
      <c r="C44" s="5" t="s">
        <v>201</v>
      </c>
      <c r="D44" s="5" t="s">
        <v>295</v>
      </c>
      <c r="E44" s="2" t="s">
        <v>288</v>
      </c>
      <c r="F44" s="2">
        <v>1051217</v>
      </c>
      <c r="G44" s="2">
        <v>1040247</v>
      </c>
      <c r="H44" s="11">
        <v>422</v>
      </c>
      <c r="I44" s="11">
        <v>70</v>
      </c>
      <c r="J44" s="11">
        <v>74</v>
      </c>
      <c r="K44" s="2" t="s">
        <v>36</v>
      </c>
      <c r="L44" s="2" t="s">
        <v>44</v>
      </c>
      <c r="M44" s="2">
        <v>43</v>
      </c>
      <c r="N44" s="13"/>
      <c r="O44" s="13"/>
      <c r="P44" s="2" t="s">
        <v>82</v>
      </c>
      <c r="Q44" s="2" t="s">
        <v>203</v>
      </c>
      <c r="R44" s="2" t="s">
        <v>203</v>
      </c>
      <c r="S44" s="2"/>
      <c r="T44" s="14" t="s">
        <v>296</v>
      </c>
      <c r="U44" s="2"/>
      <c r="V44" s="2"/>
    </row>
    <row r="45" spans="1:22" ht="31.5" x14ac:dyDescent="0.25">
      <c r="A45" s="1" t="str">
        <f>INDEX(Chuyenvien[Mã Chuyên viên],MATCH(Thongtin_CQDV[[#This Row],[Tham ke]],Chuyenvien[Tên thẩm kế],0),0)</f>
        <v>107e</v>
      </c>
      <c r="B45" s="1" t="s">
        <v>1006</v>
      </c>
      <c r="C45" s="5" t="s">
        <v>201</v>
      </c>
      <c r="D45" s="5" t="s">
        <v>298</v>
      </c>
      <c r="E45" s="2" t="s">
        <v>297</v>
      </c>
      <c r="F45" s="2">
        <v>1051217</v>
      </c>
      <c r="G45" s="2">
        <v>1049798</v>
      </c>
      <c r="H45" s="11">
        <v>422</v>
      </c>
      <c r="I45" s="11">
        <v>70</v>
      </c>
      <c r="J45" s="11">
        <v>74</v>
      </c>
      <c r="K45" s="2" t="s">
        <v>36</v>
      </c>
      <c r="L45" s="2" t="s">
        <v>44</v>
      </c>
      <c r="M45" s="2">
        <v>43</v>
      </c>
      <c r="N45" s="13"/>
      <c r="O45" s="13"/>
      <c r="P45" s="2" t="s">
        <v>82</v>
      </c>
      <c r="Q45" s="2" t="s">
        <v>203</v>
      </c>
      <c r="R45" s="2" t="s">
        <v>203</v>
      </c>
      <c r="S45" s="2"/>
      <c r="T45" s="14" t="s">
        <v>299</v>
      </c>
      <c r="U45" s="2"/>
      <c r="V45" s="2"/>
    </row>
    <row r="46" spans="1:22" ht="31.5" x14ac:dyDescent="0.25">
      <c r="A46" s="1" t="str">
        <f>INDEX(Chuyenvien[Mã Chuyên viên],MATCH(Thongtin_CQDV[[#This Row],[Tham ke]],Chuyenvien[Tên thẩm kế],0),0)</f>
        <v>107e</v>
      </c>
      <c r="B46" s="1" t="s">
        <v>1006</v>
      </c>
      <c r="C46" s="5" t="s">
        <v>201</v>
      </c>
      <c r="D46" s="5" t="s">
        <v>300</v>
      </c>
      <c r="E46" s="2" t="s">
        <v>297</v>
      </c>
      <c r="F46" s="2">
        <v>1051217</v>
      </c>
      <c r="G46" s="2">
        <v>1040082</v>
      </c>
      <c r="H46" s="11">
        <v>422</v>
      </c>
      <c r="I46" s="11">
        <v>70</v>
      </c>
      <c r="J46" s="11">
        <v>74</v>
      </c>
      <c r="K46" s="2" t="s">
        <v>36</v>
      </c>
      <c r="L46" s="2" t="s">
        <v>44</v>
      </c>
      <c r="M46" s="2">
        <v>43</v>
      </c>
      <c r="N46" s="13"/>
      <c r="O46" s="13"/>
      <c r="P46" s="2" t="s">
        <v>82</v>
      </c>
      <c r="Q46" s="2" t="s">
        <v>203</v>
      </c>
      <c r="R46" s="2" t="s">
        <v>203</v>
      </c>
      <c r="S46" s="2"/>
      <c r="T46" s="14" t="s">
        <v>301</v>
      </c>
      <c r="U46" s="2"/>
      <c r="V46" s="2"/>
    </row>
    <row r="47" spans="1:22" ht="31.5" x14ac:dyDescent="0.25">
      <c r="A47" s="1" t="str">
        <f>INDEX(Chuyenvien[Mã Chuyên viên],MATCH(Thongtin_CQDV[[#This Row],[Tham ke]],Chuyenvien[Tên thẩm kế],0),0)</f>
        <v>107e</v>
      </c>
      <c r="B47" s="1" t="s">
        <v>1006</v>
      </c>
      <c r="C47" s="5" t="s">
        <v>201</v>
      </c>
      <c r="D47" s="5" t="s">
        <v>302</v>
      </c>
      <c r="E47" s="2" t="s">
        <v>297</v>
      </c>
      <c r="F47" s="2">
        <v>1051217</v>
      </c>
      <c r="G47" s="2">
        <v>1016211</v>
      </c>
      <c r="H47" s="11">
        <v>422</v>
      </c>
      <c r="I47" s="11">
        <v>70</v>
      </c>
      <c r="J47" s="11">
        <v>74</v>
      </c>
      <c r="K47" s="2" t="s">
        <v>36</v>
      </c>
      <c r="L47" s="2" t="s">
        <v>44</v>
      </c>
      <c r="M47" s="2">
        <v>43</v>
      </c>
      <c r="N47" s="13"/>
      <c r="O47" s="13"/>
      <c r="P47" s="2" t="s">
        <v>82</v>
      </c>
      <c r="Q47" s="2" t="s">
        <v>203</v>
      </c>
      <c r="R47" s="2" t="s">
        <v>203</v>
      </c>
      <c r="S47" s="2"/>
      <c r="T47" s="14" t="s">
        <v>303</v>
      </c>
      <c r="U47" s="2"/>
      <c r="V47" s="2"/>
    </row>
    <row r="48" spans="1:22" ht="31.5" x14ac:dyDescent="0.25">
      <c r="A48" s="1" t="str">
        <f>INDEX(Chuyenvien[Mã Chuyên viên],MATCH(Thongtin_CQDV[[#This Row],[Tham ke]],Chuyenvien[Tên thẩm kế],0),0)</f>
        <v>107e</v>
      </c>
      <c r="B48" s="1" t="s">
        <v>1006</v>
      </c>
      <c r="C48" s="5" t="s">
        <v>201</v>
      </c>
      <c r="D48" s="5" t="s">
        <v>304</v>
      </c>
      <c r="E48" s="2" t="s">
        <v>297</v>
      </c>
      <c r="F48" s="2">
        <v>1051217</v>
      </c>
      <c r="G48" s="2">
        <v>1058491</v>
      </c>
      <c r="H48" s="11">
        <v>422</v>
      </c>
      <c r="I48" s="11">
        <v>70</v>
      </c>
      <c r="J48" s="11">
        <v>74</v>
      </c>
      <c r="K48" s="2" t="s">
        <v>36</v>
      </c>
      <c r="L48" s="2" t="s">
        <v>44</v>
      </c>
      <c r="M48" s="2">
        <v>43</v>
      </c>
      <c r="N48" s="13"/>
      <c r="O48" s="13"/>
      <c r="P48" s="2" t="s">
        <v>82</v>
      </c>
      <c r="Q48" s="2" t="s">
        <v>203</v>
      </c>
      <c r="R48" s="2" t="s">
        <v>203</v>
      </c>
      <c r="S48" s="2"/>
      <c r="T48" s="14" t="s">
        <v>305</v>
      </c>
      <c r="U48" s="2"/>
      <c r="V48" s="2"/>
    </row>
    <row r="49" spans="1:22" ht="31.5" x14ac:dyDescent="0.25">
      <c r="A49" s="1" t="str">
        <f>INDEX(Chuyenvien[Mã Chuyên viên],MATCH(Thongtin_CQDV[[#This Row],[Tham ke]],Chuyenvien[Tên thẩm kế],0),0)</f>
        <v>107e</v>
      </c>
      <c r="B49" s="1" t="s">
        <v>1006</v>
      </c>
      <c r="C49" s="5" t="s">
        <v>201</v>
      </c>
      <c r="D49" s="5" t="s">
        <v>306</v>
      </c>
      <c r="E49" s="2" t="s">
        <v>297</v>
      </c>
      <c r="F49" s="2">
        <v>1051217</v>
      </c>
      <c r="G49" s="2">
        <v>1045805</v>
      </c>
      <c r="H49" s="11">
        <v>422</v>
      </c>
      <c r="I49" s="11">
        <v>70</v>
      </c>
      <c r="J49" s="11">
        <v>74</v>
      </c>
      <c r="K49" s="2" t="s">
        <v>36</v>
      </c>
      <c r="L49" s="2" t="s">
        <v>44</v>
      </c>
      <c r="M49" s="2">
        <v>43</v>
      </c>
      <c r="N49" s="13"/>
      <c r="O49" s="13"/>
      <c r="P49" s="2" t="s">
        <v>82</v>
      </c>
      <c r="Q49" s="2" t="s">
        <v>203</v>
      </c>
      <c r="R49" s="2" t="s">
        <v>203</v>
      </c>
      <c r="S49" s="2"/>
      <c r="T49" s="14" t="s">
        <v>307</v>
      </c>
      <c r="U49" s="2"/>
      <c r="V49" s="2"/>
    </row>
    <row r="50" spans="1:22" ht="31.5" x14ac:dyDescent="0.25">
      <c r="A50" s="1" t="str">
        <f>INDEX(Chuyenvien[Mã Chuyên viên],MATCH(Thongtin_CQDV[[#This Row],[Tham ke]],Chuyenvien[Tên thẩm kế],0),0)</f>
        <v>107e</v>
      </c>
      <c r="B50" s="1" t="s">
        <v>1006</v>
      </c>
      <c r="C50" s="5" t="s">
        <v>201</v>
      </c>
      <c r="D50" s="5" t="s">
        <v>309</v>
      </c>
      <c r="E50" s="2" t="s">
        <v>308</v>
      </c>
      <c r="F50" s="2">
        <v>1051217</v>
      </c>
      <c r="G50" s="2">
        <v>1040251</v>
      </c>
      <c r="H50" s="11">
        <v>422</v>
      </c>
      <c r="I50" s="11">
        <v>70</v>
      </c>
      <c r="J50" s="11">
        <v>74</v>
      </c>
      <c r="K50" s="2" t="s">
        <v>36</v>
      </c>
      <c r="L50" s="2" t="s">
        <v>44</v>
      </c>
      <c r="M50" s="2">
        <v>43</v>
      </c>
      <c r="N50" s="13"/>
      <c r="O50" s="13"/>
      <c r="P50" s="2" t="s">
        <v>82</v>
      </c>
      <c r="Q50" s="2" t="s">
        <v>203</v>
      </c>
      <c r="R50" s="2" t="s">
        <v>203</v>
      </c>
      <c r="S50" s="2"/>
      <c r="T50" s="14" t="s">
        <v>310</v>
      </c>
      <c r="U50" s="2"/>
      <c r="V50" s="2"/>
    </row>
    <row r="51" spans="1:22" ht="31.5" x14ac:dyDescent="0.25">
      <c r="A51" s="1" t="str">
        <f>INDEX(Chuyenvien[Mã Chuyên viên],MATCH(Thongtin_CQDV[[#This Row],[Tham ke]],Chuyenvien[Tên thẩm kế],0),0)</f>
        <v>107e</v>
      </c>
      <c r="B51" s="1" t="s">
        <v>1006</v>
      </c>
      <c r="C51" s="5" t="s">
        <v>201</v>
      </c>
      <c r="D51" s="5" t="s">
        <v>311</v>
      </c>
      <c r="E51" s="2" t="s">
        <v>308</v>
      </c>
      <c r="F51" s="2">
        <v>1051217</v>
      </c>
      <c r="G51" s="2">
        <v>1060858</v>
      </c>
      <c r="H51" s="11">
        <v>422</v>
      </c>
      <c r="I51" s="11">
        <v>70</v>
      </c>
      <c r="J51" s="11">
        <v>74</v>
      </c>
      <c r="K51" s="2" t="s">
        <v>36</v>
      </c>
      <c r="L51" s="2" t="s">
        <v>44</v>
      </c>
      <c r="M51" s="2">
        <v>43</v>
      </c>
      <c r="N51" s="13"/>
      <c r="O51" s="13"/>
      <c r="P51" s="2" t="s">
        <v>82</v>
      </c>
      <c r="Q51" s="2" t="s">
        <v>203</v>
      </c>
      <c r="R51" s="2" t="s">
        <v>203</v>
      </c>
      <c r="S51" s="2"/>
      <c r="T51" s="14" t="s">
        <v>312</v>
      </c>
      <c r="U51" s="2"/>
      <c r="V51" s="2"/>
    </row>
    <row r="52" spans="1:22" ht="31.5" x14ac:dyDescent="0.25">
      <c r="A52" s="1" t="str">
        <f>INDEX(Chuyenvien[Mã Chuyên viên],MATCH(Thongtin_CQDV[[#This Row],[Tham ke]],Chuyenvien[Tên thẩm kế],0),0)</f>
        <v>107e</v>
      </c>
      <c r="B52" s="1" t="s">
        <v>1006</v>
      </c>
      <c r="C52" s="5" t="s">
        <v>201</v>
      </c>
      <c r="D52" s="5" t="s">
        <v>313</v>
      </c>
      <c r="E52" s="2" t="s">
        <v>308</v>
      </c>
      <c r="F52" s="2">
        <v>1051217</v>
      </c>
      <c r="G52" s="2">
        <v>1086050</v>
      </c>
      <c r="H52" s="11">
        <v>422</v>
      </c>
      <c r="I52" s="11">
        <v>70</v>
      </c>
      <c r="J52" s="11">
        <v>74</v>
      </c>
      <c r="K52" s="2" t="s">
        <v>36</v>
      </c>
      <c r="L52" s="2" t="s">
        <v>44</v>
      </c>
      <c r="M52" s="2">
        <v>43</v>
      </c>
      <c r="N52" s="13"/>
      <c r="O52" s="13"/>
      <c r="P52" s="2" t="s">
        <v>82</v>
      </c>
      <c r="Q52" s="2" t="s">
        <v>203</v>
      </c>
      <c r="R52" s="2" t="s">
        <v>203</v>
      </c>
      <c r="S52" s="2"/>
      <c r="T52" s="14" t="s">
        <v>314</v>
      </c>
      <c r="U52" s="2"/>
      <c r="V52" s="2"/>
    </row>
    <row r="53" spans="1:22" ht="31.5" x14ac:dyDescent="0.25">
      <c r="A53" s="1" t="str">
        <f>INDEX(Chuyenvien[Mã Chuyên viên],MATCH(Thongtin_CQDV[[#This Row],[Tham ke]],Chuyenvien[Tên thẩm kế],0),0)</f>
        <v>107e</v>
      </c>
      <c r="B53" s="1" t="s">
        <v>1006</v>
      </c>
      <c r="C53" s="5" t="s">
        <v>201</v>
      </c>
      <c r="D53" s="5" t="s">
        <v>316</v>
      </c>
      <c r="E53" s="2" t="s">
        <v>315</v>
      </c>
      <c r="F53" s="2">
        <v>1051217</v>
      </c>
      <c r="G53" s="2">
        <v>1042858</v>
      </c>
      <c r="H53" s="11">
        <v>422</v>
      </c>
      <c r="I53" s="11">
        <v>70</v>
      </c>
      <c r="J53" s="11">
        <v>74</v>
      </c>
      <c r="K53" s="2" t="s">
        <v>36</v>
      </c>
      <c r="L53" s="2" t="s">
        <v>44</v>
      </c>
      <c r="M53" s="2">
        <v>43</v>
      </c>
      <c r="N53" s="13"/>
      <c r="O53" s="13"/>
      <c r="P53" s="2" t="s">
        <v>82</v>
      </c>
      <c r="Q53" s="2" t="s">
        <v>203</v>
      </c>
      <c r="R53" s="2" t="s">
        <v>203</v>
      </c>
      <c r="S53" s="2"/>
      <c r="T53" s="14" t="s">
        <v>317</v>
      </c>
      <c r="U53" s="2"/>
      <c r="V53" s="2"/>
    </row>
    <row r="54" spans="1:22" ht="31.5" x14ac:dyDescent="0.25">
      <c r="A54" s="1" t="str">
        <f>INDEX(Chuyenvien[Mã Chuyên viên],MATCH(Thongtin_CQDV[[#This Row],[Tham ke]],Chuyenvien[Tên thẩm kế],0),0)</f>
        <v>107e</v>
      </c>
      <c r="B54" s="1" t="s">
        <v>1006</v>
      </c>
      <c r="C54" s="5" t="s">
        <v>201</v>
      </c>
      <c r="D54" s="5" t="s">
        <v>318</v>
      </c>
      <c r="E54" s="2" t="s">
        <v>315</v>
      </c>
      <c r="F54" s="2">
        <v>1051217</v>
      </c>
      <c r="G54" s="2">
        <v>1038766</v>
      </c>
      <c r="H54" s="11">
        <v>422</v>
      </c>
      <c r="I54" s="11">
        <v>70</v>
      </c>
      <c r="J54" s="11">
        <v>74</v>
      </c>
      <c r="K54" s="2" t="s">
        <v>36</v>
      </c>
      <c r="L54" s="2" t="s">
        <v>44</v>
      </c>
      <c r="M54" s="2">
        <v>43</v>
      </c>
      <c r="N54" s="13"/>
      <c r="O54" s="13"/>
      <c r="P54" s="2" t="s">
        <v>82</v>
      </c>
      <c r="Q54" s="2" t="s">
        <v>203</v>
      </c>
      <c r="R54" s="2" t="s">
        <v>203</v>
      </c>
      <c r="S54" s="2"/>
      <c r="T54" s="14" t="s">
        <v>319</v>
      </c>
      <c r="U54" s="2"/>
      <c r="V54" s="2"/>
    </row>
    <row r="55" spans="1:22" ht="31.5" x14ac:dyDescent="0.25">
      <c r="A55" s="1" t="str">
        <f>INDEX(Chuyenvien[Mã Chuyên viên],MATCH(Thongtin_CQDV[[#This Row],[Tham ke]],Chuyenvien[Tên thẩm kế],0),0)</f>
        <v>107e</v>
      </c>
      <c r="B55" s="1" t="s">
        <v>1006</v>
      </c>
      <c r="C55" s="5" t="s">
        <v>201</v>
      </c>
      <c r="D55" s="5" t="s">
        <v>320</v>
      </c>
      <c r="E55" s="2" t="s">
        <v>315</v>
      </c>
      <c r="F55" s="2">
        <v>1051217</v>
      </c>
      <c r="G55" s="2">
        <v>1003701</v>
      </c>
      <c r="H55" s="11">
        <v>422</v>
      </c>
      <c r="I55" s="11">
        <v>70</v>
      </c>
      <c r="J55" s="11">
        <v>74</v>
      </c>
      <c r="K55" s="2" t="s">
        <v>36</v>
      </c>
      <c r="L55" s="2" t="s">
        <v>44</v>
      </c>
      <c r="M55" s="2">
        <v>43</v>
      </c>
      <c r="N55" s="13"/>
      <c r="O55" s="13"/>
      <c r="P55" s="2" t="s">
        <v>82</v>
      </c>
      <c r="Q55" s="2" t="s">
        <v>203</v>
      </c>
      <c r="R55" s="2" t="s">
        <v>203</v>
      </c>
      <c r="S55" s="2"/>
      <c r="T55" s="14" t="s">
        <v>321</v>
      </c>
      <c r="U55" s="2"/>
      <c r="V55" s="2"/>
    </row>
    <row r="56" spans="1:22" ht="31.5" x14ac:dyDescent="0.25">
      <c r="A56" s="1" t="str">
        <f>INDEX(Chuyenvien[Mã Chuyên viên],MATCH(Thongtin_CQDV[[#This Row],[Tham ke]],Chuyenvien[Tên thẩm kế],0),0)</f>
        <v>107e</v>
      </c>
      <c r="B56" s="1" t="s">
        <v>1006</v>
      </c>
      <c r="C56" s="5" t="s">
        <v>201</v>
      </c>
      <c r="D56" s="5" t="s">
        <v>323</v>
      </c>
      <c r="E56" s="2" t="s">
        <v>322</v>
      </c>
      <c r="F56" s="2">
        <v>1051217</v>
      </c>
      <c r="G56" s="2">
        <v>1118192</v>
      </c>
      <c r="H56" s="11">
        <v>422</v>
      </c>
      <c r="I56" s="11">
        <v>70</v>
      </c>
      <c r="J56" s="11">
        <v>74</v>
      </c>
      <c r="K56" s="2" t="s">
        <v>36</v>
      </c>
      <c r="L56" s="2" t="s">
        <v>44</v>
      </c>
      <c r="M56" s="2">
        <v>43</v>
      </c>
      <c r="N56" s="13"/>
      <c r="O56" s="13"/>
      <c r="P56" s="2" t="s">
        <v>82</v>
      </c>
      <c r="Q56" s="2" t="s">
        <v>203</v>
      </c>
      <c r="R56" s="2" t="s">
        <v>203</v>
      </c>
      <c r="S56" s="2"/>
      <c r="T56" s="14" t="s">
        <v>324</v>
      </c>
      <c r="U56" s="2"/>
      <c r="V56" s="2"/>
    </row>
    <row r="57" spans="1:22" ht="31.5" x14ac:dyDescent="0.25">
      <c r="A57" s="1" t="str">
        <f>INDEX(Chuyenvien[Mã Chuyên viên],MATCH(Thongtin_CQDV[[#This Row],[Tham ke]],Chuyenvien[Tên thẩm kế],0),0)</f>
        <v>107e</v>
      </c>
      <c r="B57" s="1" t="s">
        <v>1006</v>
      </c>
      <c r="C57" s="5" t="s">
        <v>201</v>
      </c>
      <c r="D57" s="5" t="s">
        <v>325</v>
      </c>
      <c r="E57" s="2" t="s">
        <v>322</v>
      </c>
      <c r="F57" s="2">
        <v>1051217</v>
      </c>
      <c r="G57" s="2">
        <v>1037384</v>
      </c>
      <c r="H57" s="11">
        <v>422</v>
      </c>
      <c r="I57" s="11">
        <v>70</v>
      </c>
      <c r="J57" s="11">
        <v>74</v>
      </c>
      <c r="K57" s="2" t="s">
        <v>36</v>
      </c>
      <c r="L57" s="2" t="s">
        <v>44</v>
      </c>
      <c r="M57" s="2">
        <v>43</v>
      </c>
      <c r="N57" s="13"/>
      <c r="O57" s="13"/>
      <c r="P57" s="2" t="s">
        <v>82</v>
      </c>
      <c r="Q57" s="2" t="s">
        <v>203</v>
      </c>
      <c r="R57" s="2" t="s">
        <v>203</v>
      </c>
      <c r="S57" s="2"/>
      <c r="T57" s="14" t="s">
        <v>326</v>
      </c>
      <c r="U57" s="2"/>
      <c r="V57" s="2"/>
    </row>
    <row r="58" spans="1:22" ht="31.5" x14ac:dyDescent="0.25">
      <c r="A58" s="1" t="str">
        <f>INDEX(Chuyenvien[Mã Chuyên viên],MATCH(Thongtin_CQDV[[#This Row],[Tham ke]],Chuyenvien[Tên thẩm kế],0),0)</f>
        <v>107e</v>
      </c>
      <c r="B58" s="1" t="s">
        <v>1006</v>
      </c>
      <c r="C58" s="5" t="s">
        <v>201</v>
      </c>
      <c r="D58" s="5" t="s">
        <v>327</v>
      </c>
      <c r="E58" s="2" t="s">
        <v>322</v>
      </c>
      <c r="F58" s="2">
        <v>1051217</v>
      </c>
      <c r="G58" s="2">
        <v>1127196</v>
      </c>
      <c r="H58" s="11">
        <v>422</v>
      </c>
      <c r="I58" s="11">
        <v>70</v>
      </c>
      <c r="J58" s="11">
        <v>74</v>
      </c>
      <c r="K58" s="2" t="s">
        <v>36</v>
      </c>
      <c r="L58" s="2" t="s">
        <v>44</v>
      </c>
      <c r="M58" s="2">
        <v>43</v>
      </c>
      <c r="N58" s="13"/>
      <c r="O58" s="13"/>
      <c r="P58" s="2"/>
      <c r="Q58" s="2" t="s">
        <v>203</v>
      </c>
      <c r="R58" s="2" t="s">
        <v>203</v>
      </c>
      <c r="S58" s="2"/>
      <c r="T58" s="14"/>
      <c r="U58" s="2"/>
      <c r="V58" s="2"/>
    </row>
    <row r="59" spans="1:22" ht="31.5" x14ac:dyDescent="0.25">
      <c r="A59" s="1" t="str">
        <f>INDEX(Chuyenvien[Mã Chuyên viên],MATCH(Thongtin_CQDV[[#This Row],[Tham ke]],Chuyenvien[Tên thẩm kế],0),0)</f>
        <v>107e</v>
      </c>
      <c r="B59" s="1" t="s">
        <v>1006</v>
      </c>
      <c r="C59" s="5" t="s">
        <v>201</v>
      </c>
      <c r="D59" s="5" t="s">
        <v>328</v>
      </c>
      <c r="E59" s="2" t="s">
        <v>322</v>
      </c>
      <c r="F59" s="2">
        <v>1051217</v>
      </c>
      <c r="G59" s="2">
        <v>1046744</v>
      </c>
      <c r="H59" s="11">
        <v>422</v>
      </c>
      <c r="I59" s="11">
        <v>70</v>
      </c>
      <c r="J59" s="11">
        <v>74</v>
      </c>
      <c r="K59" s="2" t="s">
        <v>36</v>
      </c>
      <c r="L59" s="2" t="s">
        <v>44</v>
      </c>
      <c r="M59" s="2">
        <v>43</v>
      </c>
      <c r="N59" s="13"/>
      <c r="O59" s="13"/>
      <c r="P59" s="2" t="s">
        <v>82</v>
      </c>
      <c r="Q59" s="2" t="s">
        <v>203</v>
      </c>
      <c r="R59" s="2" t="s">
        <v>203</v>
      </c>
      <c r="S59" s="2"/>
      <c r="T59" s="14" t="s">
        <v>329</v>
      </c>
      <c r="U59" s="2"/>
      <c r="V59" s="2"/>
    </row>
    <row r="60" spans="1:22" ht="31.5" x14ac:dyDescent="0.25">
      <c r="A60" s="1" t="str">
        <f>INDEX(Chuyenvien[Mã Chuyên viên],MATCH(Thongtin_CQDV[[#This Row],[Tham ke]],Chuyenvien[Tên thẩm kế],0),0)</f>
        <v>107e</v>
      </c>
      <c r="B60" s="1" t="s">
        <v>1006</v>
      </c>
      <c r="C60" s="5" t="s">
        <v>201</v>
      </c>
      <c r="D60" s="5" t="s">
        <v>330</v>
      </c>
      <c r="E60" s="2" t="s">
        <v>322</v>
      </c>
      <c r="F60" s="2">
        <v>1051217</v>
      </c>
      <c r="G60" s="2">
        <v>1058082</v>
      </c>
      <c r="H60" s="11">
        <v>422</v>
      </c>
      <c r="I60" s="11">
        <v>70</v>
      </c>
      <c r="J60" s="11">
        <v>74</v>
      </c>
      <c r="K60" s="2" t="s">
        <v>36</v>
      </c>
      <c r="L60" s="2" t="s">
        <v>44</v>
      </c>
      <c r="M60" s="2">
        <v>43</v>
      </c>
      <c r="N60" s="13"/>
      <c r="O60" s="13"/>
      <c r="P60" s="2" t="s">
        <v>82</v>
      </c>
      <c r="Q60" s="2" t="s">
        <v>203</v>
      </c>
      <c r="R60" s="2" t="s">
        <v>203</v>
      </c>
      <c r="S60" s="2"/>
      <c r="T60" s="14" t="s">
        <v>331</v>
      </c>
      <c r="U60" s="2"/>
      <c r="V60" s="2"/>
    </row>
    <row r="61" spans="1:22" ht="31.5" x14ac:dyDescent="0.25">
      <c r="A61" s="1" t="str">
        <f>INDEX(Chuyenvien[Mã Chuyên viên],MATCH(Thongtin_CQDV[[#This Row],[Tham ke]],Chuyenvien[Tên thẩm kế],0),0)</f>
        <v>107e</v>
      </c>
      <c r="B61" s="1" t="s">
        <v>1006</v>
      </c>
      <c r="C61" s="5" t="s">
        <v>201</v>
      </c>
      <c r="D61" s="5" t="s">
        <v>332</v>
      </c>
      <c r="E61" s="2" t="s">
        <v>322</v>
      </c>
      <c r="F61" s="2">
        <v>1051217</v>
      </c>
      <c r="G61" s="2">
        <v>1014981</v>
      </c>
      <c r="H61" s="11">
        <v>422</v>
      </c>
      <c r="I61" s="11">
        <v>70</v>
      </c>
      <c r="J61" s="11">
        <v>74</v>
      </c>
      <c r="K61" s="2" t="s">
        <v>36</v>
      </c>
      <c r="L61" s="2" t="s">
        <v>44</v>
      </c>
      <c r="M61" s="2">
        <v>43</v>
      </c>
      <c r="N61" s="13"/>
      <c r="O61" s="13"/>
      <c r="P61" s="2" t="s">
        <v>82</v>
      </c>
      <c r="Q61" s="2" t="s">
        <v>203</v>
      </c>
      <c r="R61" s="2" t="s">
        <v>203</v>
      </c>
      <c r="S61" s="2"/>
      <c r="T61" s="14" t="s">
        <v>333</v>
      </c>
      <c r="U61" s="2"/>
      <c r="V61" s="2"/>
    </row>
    <row r="62" spans="1:22" ht="31.5" x14ac:dyDescent="0.25">
      <c r="A62" s="1" t="str">
        <f>INDEX(Chuyenvien[Mã Chuyên viên],MATCH(Thongtin_CQDV[[#This Row],[Tham ke]],Chuyenvien[Tên thẩm kế],0),0)</f>
        <v>107e</v>
      </c>
      <c r="B62" s="1" t="s">
        <v>1006</v>
      </c>
      <c r="C62" s="5" t="s">
        <v>201</v>
      </c>
      <c r="D62" s="5" t="s">
        <v>335</v>
      </c>
      <c r="E62" s="2" t="s">
        <v>334</v>
      </c>
      <c r="F62" s="2">
        <v>1051217</v>
      </c>
      <c r="G62" s="2">
        <v>1039987</v>
      </c>
      <c r="H62" s="11">
        <v>422</v>
      </c>
      <c r="I62" s="11">
        <v>70</v>
      </c>
      <c r="J62" s="11">
        <v>74</v>
      </c>
      <c r="K62" s="2" t="s">
        <v>36</v>
      </c>
      <c r="L62" s="2" t="s">
        <v>44</v>
      </c>
      <c r="M62" s="2">
        <v>43</v>
      </c>
      <c r="N62" s="13"/>
      <c r="O62" s="13"/>
      <c r="P62" s="2" t="s">
        <v>82</v>
      </c>
      <c r="Q62" s="2" t="s">
        <v>203</v>
      </c>
      <c r="R62" s="2" t="s">
        <v>203</v>
      </c>
      <c r="S62" s="2"/>
      <c r="T62" s="14" t="s">
        <v>336</v>
      </c>
      <c r="U62" s="2"/>
      <c r="V62" s="2"/>
    </row>
    <row r="63" spans="1:22" ht="31.5" x14ac:dyDescent="0.25">
      <c r="A63" s="1" t="str">
        <f>INDEX(Chuyenvien[Mã Chuyên viên],MATCH(Thongtin_CQDV[[#This Row],[Tham ke]],Chuyenvien[Tên thẩm kế],0),0)</f>
        <v>107e</v>
      </c>
      <c r="B63" s="1" t="s">
        <v>1006</v>
      </c>
      <c r="C63" s="5" t="s">
        <v>201</v>
      </c>
      <c r="D63" s="5" t="s">
        <v>337</v>
      </c>
      <c r="E63" s="2" t="s">
        <v>334</v>
      </c>
      <c r="F63" s="2">
        <v>1051217</v>
      </c>
      <c r="G63" s="2">
        <v>1039169</v>
      </c>
      <c r="H63" s="11">
        <v>422</v>
      </c>
      <c r="I63" s="11">
        <v>70</v>
      </c>
      <c r="J63" s="11">
        <v>74</v>
      </c>
      <c r="K63" s="2" t="s">
        <v>36</v>
      </c>
      <c r="L63" s="2" t="s">
        <v>44</v>
      </c>
      <c r="M63" s="2">
        <v>43</v>
      </c>
      <c r="N63" s="13"/>
      <c r="O63" s="13"/>
      <c r="P63" s="2" t="s">
        <v>82</v>
      </c>
      <c r="Q63" s="2" t="s">
        <v>203</v>
      </c>
      <c r="R63" s="2" t="s">
        <v>203</v>
      </c>
      <c r="S63" s="2"/>
      <c r="T63" s="14" t="s">
        <v>338</v>
      </c>
      <c r="U63" s="2"/>
      <c r="V63" s="2"/>
    </row>
    <row r="64" spans="1:22" ht="31.5" x14ac:dyDescent="0.25">
      <c r="A64" s="1" t="str">
        <f>INDEX(Chuyenvien[Mã Chuyên viên],MATCH(Thongtin_CQDV[[#This Row],[Tham ke]],Chuyenvien[Tên thẩm kế],0),0)</f>
        <v>107e</v>
      </c>
      <c r="B64" s="1" t="s">
        <v>1006</v>
      </c>
      <c r="C64" s="5" t="s">
        <v>201</v>
      </c>
      <c r="D64" s="5" t="s">
        <v>339</v>
      </c>
      <c r="E64" s="2" t="s">
        <v>334</v>
      </c>
      <c r="F64" s="2">
        <v>1051217</v>
      </c>
      <c r="G64" s="2">
        <v>1060563</v>
      </c>
      <c r="H64" s="11">
        <v>422</v>
      </c>
      <c r="I64" s="11">
        <v>70</v>
      </c>
      <c r="J64" s="11">
        <v>74</v>
      </c>
      <c r="K64" s="2" t="s">
        <v>36</v>
      </c>
      <c r="L64" s="2" t="s">
        <v>44</v>
      </c>
      <c r="M64" s="2">
        <v>43</v>
      </c>
      <c r="N64" s="13"/>
      <c r="O64" s="13"/>
      <c r="P64" s="2" t="s">
        <v>82</v>
      </c>
      <c r="Q64" s="2" t="s">
        <v>203</v>
      </c>
      <c r="R64" s="2" t="s">
        <v>203</v>
      </c>
      <c r="S64" s="2"/>
      <c r="T64" s="14" t="s">
        <v>340</v>
      </c>
      <c r="U64" s="2"/>
      <c r="V64" s="2"/>
    </row>
    <row r="65" spans="1:22" ht="31.5" x14ac:dyDescent="0.25">
      <c r="A65" s="1" t="str">
        <f>INDEX(Chuyenvien[Mã Chuyên viên],MATCH(Thongtin_CQDV[[#This Row],[Tham ke]],Chuyenvien[Tên thẩm kế],0),0)</f>
        <v>107e</v>
      </c>
      <c r="B65" s="1" t="s">
        <v>1006</v>
      </c>
      <c r="C65" s="5" t="s">
        <v>201</v>
      </c>
      <c r="D65" s="5" t="s">
        <v>341</v>
      </c>
      <c r="E65" s="2" t="s">
        <v>334</v>
      </c>
      <c r="F65" s="2">
        <v>1051217</v>
      </c>
      <c r="G65" s="2">
        <v>1042552</v>
      </c>
      <c r="H65" s="11">
        <v>422</v>
      </c>
      <c r="I65" s="11">
        <v>70</v>
      </c>
      <c r="J65" s="11">
        <v>74</v>
      </c>
      <c r="K65" s="2" t="s">
        <v>36</v>
      </c>
      <c r="L65" s="2" t="s">
        <v>44</v>
      </c>
      <c r="M65" s="2">
        <v>43</v>
      </c>
      <c r="N65" s="13"/>
      <c r="O65" s="13"/>
      <c r="P65" s="2" t="s">
        <v>82</v>
      </c>
      <c r="Q65" s="2" t="s">
        <v>203</v>
      </c>
      <c r="R65" s="2" t="s">
        <v>203</v>
      </c>
      <c r="S65" s="2"/>
      <c r="T65" s="14" t="s">
        <v>342</v>
      </c>
      <c r="U65" s="2"/>
      <c r="V65" s="2"/>
    </row>
    <row r="66" spans="1:22" ht="31.5" x14ac:dyDescent="0.25">
      <c r="A66" s="1" t="str">
        <f>INDEX(Chuyenvien[Mã Chuyên viên],MATCH(Thongtin_CQDV[[#This Row],[Tham ke]],Chuyenvien[Tên thẩm kế],0),0)</f>
        <v>107e</v>
      </c>
      <c r="B66" s="1" t="s">
        <v>1006</v>
      </c>
      <c r="C66" s="5" t="s">
        <v>201</v>
      </c>
      <c r="D66" s="5" t="s">
        <v>343</v>
      </c>
      <c r="E66" s="2" t="s">
        <v>334</v>
      </c>
      <c r="F66" s="2">
        <v>1051217</v>
      </c>
      <c r="G66" s="2">
        <v>1114361</v>
      </c>
      <c r="H66" s="11">
        <v>422</v>
      </c>
      <c r="I66" s="11">
        <v>70</v>
      </c>
      <c r="J66" s="11">
        <v>74</v>
      </c>
      <c r="K66" s="2" t="s">
        <v>36</v>
      </c>
      <c r="L66" s="2" t="s">
        <v>44</v>
      </c>
      <c r="M66" s="2">
        <v>43</v>
      </c>
      <c r="N66" s="13"/>
      <c r="O66" s="13"/>
      <c r="P66" s="2" t="s">
        <v>82</v>
      </c>
      <c r="Q66" s="2" t="s">
        <v>203</v>
      </c>
      <c r="R66" s="2" t="s">
        <v>203</v>
      </c>
      <c r="S66" s="2"/>
      <c r="T66" s="14" t="s">
        <v>344</v>
      </c>
      <c r="U66" s="2"/>
      <c r="V66" s="2"/>
    </row>
    <row r="67" spans="1:22" ht="31.5" x14ac:dyDescent="0.25">
      <c r="A67" s="1" t="str">
        <f>INDEX(Chuyenvien[Mã Chuyên viên],MATCH(Thongtin_CQDV[[#This Row],[Tham ke]],Chuyenvien[Tên thẩm kế],0),0)</f>
        <v>107e</v>
      </c>
      <c r="B67" s="1" t="s">
        <v>1006</v>
      </c>
      <c r="C67" s="5" t="s">
        <v>201</v>
      </c>
      <c r="D67" s="5" t="s">
        <v>345</v>
      </c>
      <c r="E67" s="2" t="s">
        <v>334</v>
      </c>
      <c r="F67" s="2">
        <v>1051217</v>
      </c>
      <c r="G67" s="2">
        <v>1073003</v>
      </c>
      <c r="H67" s="11">
        <v>422</v>
      </c>
      <c r="I67" s="11">
        <v>70</v>
      </c>
      <c r="J67" s="11">
        <v>74</v>
      </c>
      <c r="K67" s="2" t="s">
        <v>36</v>
      </c>
      <c r="L67" s="2" t="s">
        <v>44</v>
      </c>
      <c r="M67" s="2">
        <v>43</v>
      </c>
      <c r="N67" s="13"/>
      <c r="O67" s="13"/>
      <c r="P67" s="2" t="s">
        <v>82</v>
      </c>
      <c r="Q67" s="2" t="s">
        <v>203</v>
      </c>
      <c r="R67" s="2" t="s">
        <v>203</v>
      </c>
      <c r="S67" s="2"/>
      <c r="T67" s="14" t="s">
        <v>346</v>
      </c>
      <c r="U67" s="2"/>
      <c r="V67" s="2"/>
    </row>
    <row r="68" spans="1:22" ht="31.5" x14ac:dyDescent="0.25">
      <c r="A68" s="1" t="str">
        <f>INDEX(Chuyenvien[Mã Chuyên viên],MATCH(Thongtin_CQDV[[#This Row],[Tham ke]],Chuyenvien[Tên thẩm kế],0),0)</f>
        <v>107e</v>
      </c>
      <c r="B68" s="1" t="s">
        <v>1006</v>
      </c>
      <c r="C68" s="5" t="s">
        <v>201</v>
      </c>
      <c r="D68" s="5" t="s">
        <v>348</v>
      </c>
      <c r="E68" s="2" t="s">
        <v>347</v>
      </c>
      <c r="F68" s="2">
        <v>1051217</v>
      </c>
      <c r="G68" s="2">
        <v>1069842</v>
      </c>
      <c r="H68" s="11">
        <v>422</v>
      </c>
      <c r="I68" s="11">
        <v>70</v>
      </c>
      <c r="J68" s="11">
        <v>74</v>
      </c>
      <c r="K68" s="2" t="s">
        <v>36</v>
      </c>
      <c r="L68" s="2" t="s">
        <v>44</v>
      </c>
      <c r="M68" s="2">
        <v>43</v>
      </c>
      <c r="N68" s="13"/>
      <c r="O68" s="13"/>
      <c r="P68" s="2" t="s">
        <v>82</v>
      </c>
      <c r="Q68" s="2" t="s">
        <v>203</v>
      </c>
      <c r="R68" s="2" t="s">
        <v>203</v>
      </c>
      <c r="S68" s="2"/>
      <c r="T68" s="14" t="s">
        <v>349</v>
      </c>
      <c r="U68" s="2"/>
      <c r="V68" s="2"/>
    </row>
    <row r="69" spans="1:22" ht="31.5" x14ac:dyDescent="0.25">
      <c r="A69" s="1" t="str">
        <f>INDEX(Chuyenvien[Mã Chuyên viên],MATCH(Thongtin_CQDV[[#This Row],[Tham ke]],Chuyenvien[Tên thẩm kế],0),0)</f>
        <v>107e</v>
      </c>
      <c r="B69" s="1" t="s">
        <v>1006</v>
      </c>
      <c r="C69" s="5" t="s">
        <v>201</v>
      </c>
      <c r="D69" s="5" t="s">
        <v>350</v>
      </c>
      <c r="E69" s="2" t="s">
        <v>347</v>
      </c>
      <c r="F69" s="2">
        <v>1051217</v>
      </c>
      <c r="G69" s="2">
        <v>1040248</v>
      </c>
      <c r="H69" s="11">
        <v>422</v>
      </c>
      <c r="I69" s="11">
        <v>70</v>
      </c>
      <c r="J69" s="11">
        <v>74</v>
      </c>
      <c r="K69" s="2" t="s">
        <v>36</v>
      </c>
      <c r="L69" s="2" t="s">
        <v>44</v>
      </c>
      <c r="M69" s="2">
        <v>43</v>
      </c>
      <c r="N69" s="13"/>
      <c r="O69" s="13"/>
      <c r="P69" s="2" t="s">
        <v>82</v>
      </c>
      <c r="Q69" s="2" t="s">
        <v>203</v>
      </c>
      <c r="R69" s="2" t="s">
        <v>203</v>
      </c>
      <c r="S69" s="2"/>
      <c r="T69" s="14" t="s">
        <v>351</v>
      </c>
      <c r="U69" s="2"/>
      <c r="V69" s="2"/>
    </row>
    <row r="70" spans="1:22" ht="31.5" x14ac:dyDescent="0.25">
      <c r="A70" s="1" t="str">
        <f>INDEX(Chuyenvien[Mã Chuyên viên],MATCH(Thongtin_CQDV[[#This Row],[Tham ke]],Chuyenvien[Tên thẩm kế],0),0)</f>
        <v>107e</v>
      </c>
      <c r="B70" s="1" t="s">
        <v>1006</v>
      </c>
      <c r="C70" s="5" t="s">
        <v>201</v>
      </c>
      <c r="D70" s="5" t="s">
        <v>352</v>
      </c>
      <c r="E70" s="2" t="s">
        <v>347</v>
      </c>
      <c r="F70" s="2">
        <v>1051217</v>
      </c>
      <c r="G70" s="2">
        <v>1046616</v>
      </c>
      <c r="H70" s="11">
        <v>422</v>
      </c>
      <c r="I70" s="11">
        <v>70</v>
      </c>
      <c r="J70" s="11">
        <v>74</v>
      </c>
      <c r="K70" s="2" t="s">
        <v>36</v>
      </c>
      <c r="L70" s="2" t="s">
        <v>44</v>
      </c>
      <c r="M70" s="2">
        <v>43</v>
      </c>
      <c r="N70" s="13"/>
      <c r="O70" s="13"/>
      <c r="P70" s="2" t="s">
        <v>82</v>
      </c>
      <c r="Q70" s="2" t="s">
        <v>203</v>
      </c>
      <c r="R70" s="2" t="s">
        <v>203</v>
      </c>
      <c r="S70" s="2"/>
      <c r="T70" s="14" t="s">
        <v>353</v>
      </c>
      <c r="U70" s="2"/>
      <c r="V70" s="2"/>
    </row>
    <row r="71" spans="1:22" ht="31.5" x14ac:dyDescent="0.25">
      <c r="A71" s="1" t="str">
        <f>INDEX(Chuyenvien[Mã Chuyên viên],MATCH(Thongtin_CQDV[[#This Row],[Tham ke]],Chuyenvien[Tên thẩm kế],0),0)</f>
        <v>107e</v>
      </c>
      <c r="B71" s="1" t="s">
        <v>1006</v>
      </c>
      <c r="C71" s="5" t="s">
        <v>201</v>
      </c>
      <c r="D71" s="5" t="s">
        <v>354</v>
      </c>
      <c r="E71" s="2" t="s">
        <v>347</v>
      </c>
      <c r="F71" s="2">
        <v>1051217</v>
      </c>
      <c r="G71" s="2">
        <v>1037383</v>
      </c>
      <c r="H71" s="11">
        <v>422</v>
      </c>
      <c r="I71" s="11">
        <v>70</v>
      </c>
      <c r="J71" s="11">
        <v>74</v>
      </c>
      <c r="K71" s="2" t="s">
        <v>36</v>
      </c>
      <c r="L71" s="2" t="s">
        <v>44</v>
      </c>
      <c r="M71" s="2">
        <v>43</v>
      </c>
      <c r="N71" s="13"/>
      <c r="O71" s="13"/>
      <c r="P71" s="2" t="s">
        <v>82</v>
      </c>
      <c r="Q71" s="2" t="s">
        <v>203</v>
      </c>
      <c r="R71" s="2" t="s">
        <v>203</v>
      </c>
      <c r="S71" s="2"/>
      <c r="T71" s="14" t="s">
        <v>355</v>
      </c>
      <c r="U71" s="2"/>
      <c r="V71" s="2"/>
    </row>
    <row r="72" spans="1:22" ht="31.5" x14ac:dyDescent="0.25">
      <c r="A72" s="1" t="str">
        <f>INDEX(Chuyenvien[Mã Chuyên viên],MATCH(Thongtin_CQDV[[#This Row],[Tham ke]],Chuyenvien[Tên thẩm kế],0),0)</f>
        <v>107e</v>
      </c>
      <c r="B72" s="1" t="s">
        <v>1006</v>
      </c>
      <c r="C72" s="5" t="s">
        <v>201</v>
      </c>
      <c r="D72" s="5" t="s">
        <v>357</v>
      </c>
      <c r="E72" s="2" t="s">
        <v>356</v>
      </c>
      <c r="F72" s="2">
        <v>1051217</v>
      </c>
      <c r="G72" s="2">
        <v>1046742</v>
      </c>
      <c r="H72" s="11">
        <v>422</v>
      </c>
      <c r="I72" s="11">
        <v>70</v>
      </c>
      <c r="J72" s="11">
        <v>74</v>
      </c>
      <c r="K72" s="2" t="s">
        <v>36</v>
      </c>
      <c r="L72" s="2" t="s">
        <v>44</v>
      </c>
      <c r="M72" s="2">
        <v>43</v>
      </c>
      <c r="N72" s="13"/>
      <c r="O72" s="13"/>
      <c r="P72" s="2" t="s">
        <v>82</v>
      </c>
      <c r="Q72" s="2" t="s">
        <v>203</v>
      </c>
      <c r="R72" s="2" t="s">
        <v>203</v>
      </c>
      <c r="S72" s="2"/>
      <c r="T72" s="14" t="s">
        <v>358</v>
      </c>
      <c r="U72" s="2"/>
      <c r="V72" s="2"/>
    </row>
    <row r="73" spans="1:22" ht="31.5" x14ac:dyDescent="0.25">
      <c r="A73" s="1" t="str">
        <f>INDEX(Chuyenvien[Mã Chuyên viên],MATCH(Thongtin_CQDV[[#This Row],[Tham ke]],Chuyenvien[Tên thẩm kế],0),0)</f>
        <v>107e</v>
      </c>
      <c r="B73" s="1" t="s">
        <v>1006</v>
      </c>
      <c r="C73" s="5" t="s">
        <v>201</v>
      </c>
      <c r="D73" s="5" t="s">
        <v>359</v>
      </c>
      <c r="E73" s="2" t="s">
        <v>356</v>
      </c>
      <c r="F73" s="2">
        <v>1051217</v>
      </c>
      <c r="G73" s="2">
        <v>1052865</v>
      </c>
      <c r="H73" s="11">
        <v>422</v>
      </c>
      <c r="I73" s="11">
        <v>70</v>
      </c>
      <c r="J73" s="11">
        <v>74</v>
      </c>
      <c r="K73" s="2" t="s">
        <v>36</v>
      </c>
      <c r="L73" s="2" t="s">
        <v>44</v>
      </c>
      <c r="M73" s="2">
        <v>43</v>
      </c>
      <c r="N73" s="13"/>
      <c r="O73" s="13"/>
      <c r="P73" s="2" t="s">
        <v>82</v>
      </c>
      <c r="Q73" s="2" t="s">
        <v>203</v>
      </c>
      <c r="R73" s="2" t="s">
        <v>203</v>
      </c>
      <c r="S73" s="2"/>
      <c r="T73" s="14" t="s">
        <v>360</v>
      </c>
      <c r="U73" s="2"/>
      <c r="V73" s="2"/>
    </row>
    <row r="74" spans="1:22" ht="31.5" x14ac:dyDescent="0.25">
      <c r="A74" s="1" t="str">
        <f>INDEX(Chuyenvien[Mã Chuyên viên],MATCH(Thongtin_CQDV[[#This Row],[Tham ke]],Chuyenvien[Tên thẩm kế],0),0)</f>
        <v>107e</v>
      </c>
      <c r="B74" s="1" t="s">
        <v>1006</v>
      </c>
      <c r="C74" s="5" t="s">
        <v>201</v>
      </c>
      <c r="D74" s="5" t="s">
        <v>362</v>
      </c>
      <c r="E74" s="2" t="s">
        <v>361</v>
      </c>
      <c r="F74" s="2">
        <v>1051217</v>
      </c>
      <c r="G74" s="2">
        <v>1068660</v>
      </c>
      <c r="H74" s="11">
        <v>422</v>
      </c>
      <c r="I74" s="11">
        <v>70</v>
      </c>
      <c r="J74" s="11">
        <v>74</v>
      </c>
      <c r="K74" s="2" t="s">
        <v>36</v>
      </c>
      <c r="L74" s="2" t="s">
        <v>44</v>
      </c>
      <c r="M74" s="2">
        <v>43</v>
      </c>
      <c r="N74" s="13"/>
      <c r="O74" s="13"/>
      <c r="P74" s="2" t="s">
        <v>82</v>
      </c>
      <c r="Q74" s="2" t="s">
        <v>203</v>
      </c>
      <c r="R74" s="2" t="s">
        <v>203</v>
      </c>
      <c r="S74" s="2"/>
      <c r="T74" s="14" t="s">
        <v>363</v>
      </c>
      <c r="U74" s="2"/>
      <c r="V74" s="2"/>
    </row>
    <row r="75" spans="1:22" ht="31.5" x14ac:dyDescent="0.25">
      <c r="A75" s="1" t="str">
        <f>INDEX(Chuyenvien[Mã Chuyên viên],MATCH(Thongtin_CQDV[[#This Row],[Tham ke]],Chuyenvien[Tên thẩm kế],0),0)</f>
        <v>107e</v>
      </c>
      <c r="B75" s="1" t="s">
        <v>1006</v>
      </c>
      <c r="C75" s="5" t="s">
        <v>201</v>
      </c>
      <c r="D75" s="5" t="s">
        <v>364</v>
      </c>
      <c r="E75" s="2" t="s">
        <v>361</v>
      </c>
      <c r="F75" s="2">
        <v>1051217</v>
      </c>
      <c r="G75" s="2">
        <v>1046613</v>
      </c>
      <c r="H75" s="11">
        <v>422</v>
      </c>
      <c r="I75" s="11">
        <v>70</v>
      </c>
      <c r="J75" s="11">
        <v>74</v>
      </c>
      <c r="K75" s="2" t="s">
        <v>36</v>
      </c>
      <c r="L75" s="2" t="s">
        <v>44</v>
      </c>
      <c r="M75" s="2">
        <v>43</v>
      </c>
      <c r="N75" s="13"/>
      <c r="O75" s="13"/>
      <c r="P75" s="2" t="s">
        <v>82</v>
      </c>
      <c r="Q75" s="2" t="s">
        <v>203</v>
      </c>
      <c r="R75" s="2" t="s">
        <v>203</v>
      </c>
      <c r="S75" s="2"/>
      <c r="T75" s="14" t="s">
        <v>365</v>
      </c>
      <c r="U75" s="2"/>
      <c r="V75" s="2"/>
    </row>
    <row r="76" spans="1:22" ht="31.5" x14ac:dyDescent="0.25">
      <c r="A76" s="1" t="str">
        <f>INDEX(Chuyenvien[Mã Chuyên viên],MATCH(Thongtin_CQDV[[#This Row],[Tham ke]],Chuyenvien[Tên thẩm kế],0),0)</f>
        <v>107e</v>
      </c>
      <c r="B76" s="1" t="s">
        <v>1006</v>
      </c>
      <c r="C76" s="5" t="s">
        <v>201</v>
      </c>
      <c r="D76" s="5" t="s">
        <v>366</v>
      </c>
      <c r="E76" s="2" t="s">
        <v>361</v>
      </c>
      <c r="F76" s="2">
        <v>1051217</v>
      </c>
      <c r="G76" s="2">
        <v>1008063</v>
      </c>
      <c r="H76" s="11">
        <v>422</v>
      </c>
      <c r="I76" s="11">
        <v>70</v>
      </c>
      <c r="J76" s="11">
        <v>74</v>
      </c>
      <c r="K76" s="2" t="s">
        <v>36</v>
      </c>
      <c r="L76" s="2" t="s">
        <v>44</v>
      </c>
      <c r="M76" s="2">
        <v>43</v>
      </c>
      <c r="N76" s="13"/>
      <c r="O76" s="13"/>
      <c r="P76" s="2" t="s">
        <v>82</v>
      </c>
      <c r="Q76" s="2" t="s">
        <v>203</v>
      </c>
      <c r="R76" s="2" t="s">
        <v>203</v>
      </c>
      <c r="S76" s="2"/>
      <c r="T76" s="14" t="s">
        <v>367</v>
      </c>
      <c r="U76" s="2"/>
      <c r="V76" s="2"/>
    </row>
    <row r="77" spans="1:22" ht="31.5" x14ac:dyDescent="0.25">
      <c r="A77" s="1" t="str">
        <f>INDEX(Chuyenvien[Mã Chuyên viên],MATCH(Thongtin_CQDV[[#This Row],[Tham ke]],Chuyenvien[Tên thẩm kế],0),0)</f>
        <v>107e</v>
      </c>
      <c r="B77" s="1" t="s">
        <v>1006</v>
      </c>
      <c r="C77" s="5" t="s">
        <v>201</v>
      </c>
      <c r="D77" s="5" t="s">
        <v>368</v>
      </c>
      <c r="E77" s="2" t="s">
        <v>361</v>
      </c>
      <c r="F77" s="2">
        <v>1051217</v>
      </c>
      <c r="G77" s="2">
        <v>1060778</v>
      </c>
      <c r="H77" s="11">
        <v>422</v>
      </c>
      <c r="I77" s="11">
        <v>70</v>
      </c>
      <c r="J77" s="11">
        <v>74</v>
      </c>
      <c r="K77" s="2" t="s">
        <v>36</v>
      </c>
      <c r="L77" s="2" t="s">
        <v>44</v>
      </c>
      <c r="M77" s="2">
        <v>43</v>
      </c>
      <c r="N77" s="13"/>
      <c r="O77" s="13"/>
      <c r="P77" s="2" t="s">
        <v>82</v>
      </c>
      <c r="Q77" s="2" t="s">
        <v>203</v>
      </c>
      <c r="R77" s="2" t="s">
        <v>203</v>
      </c>
      <c r="S77" s="2"/>
      <c r="T77" s="14" t="s">
        <v>369</v>
      </c>
      <c r="U77" s="2"/>
      <c r="V77" s="2"/>
    </row>
    <row r="78" spans="1:22" ht="31.5" x14ac:dyDescent="0.25">
      <c r="A78" s="1" t="str">
        <f>INDEX(Chuyenvien[Mã Chuyên viên],MATCH(Thongtin_CQDV[[#This Row],[Tham ke]],Chuyenvien[Tên thẩm kế],0),0)</f>
        <v>107e</v>
      </c>
      <c r="B78" s="1" t="s">
        <v>1006</v>
      </c>
      <c r="C78" s="5" t="s">
        <v>201</v>
      </c>
      <c r="D78" s="5" t="s">
        <v>371</v>
      </c>
      <c r="E78" s="2" t="s">
        <v>370</v>
      </c>
      <c r="F78" s="2">
        <v>1051217</v>
      </c>
      <c r="G78" s="2">
        <v>1125808</v>
      </c>
      <c r="H78" s="11">
        <v>422</v>
      </c>
      <c r="I78" s="11">
        <v>70</v>
      </c>
      <c r="J78" s="11">
        <v>74</v>
      </c>
      <c r="K78" s="2" t="s">
        <v>36</v>
      </c>
      <c r="L78" s="2" t="s">
        <v>44</v>
      </c>
      <c r="M78" s="2">
        <v>43</v>
      </c>
      <c r="N78" s="13"/>
      <c r="O78" s="13"/>
      <c r="P78" s="2" t="s">
        <v>82</v>
      </c>
      <c r="Q78" s="2" t="s">
        <v>203</v>
      </c>
      <c r="R78" s="2" t="s">
        <v>203</v>
      </c>
      <c r="S78" s="2"/>
      <c r="T78" s="14" t="s">
        <v>372</v>
      </c>
      <c r="U78" s="2"/>
      <c r="V78" s="2"/>
    </row>
    <row r="79" spans="1:22" ht="31.5" x14ac:dyDescent="0.25">
      <c r="A79" s="1" t="str">
        <f>INDEX(Chuyenvien[Mã Chuyên viên],MATCH(Thongtin_CQDV[[#This Row],[Tham ke]],Chuyenvien[Tên thẩm kế],0),0)</f>
        <v>107e</v>
      </c>
      <c r="B79" s="1" t="s">
        <v>1006</v>
      </c>
      <c r="C79" s="5" t="s">
        <v>201</v>
      </c>
      <c r="D79" s="5" t="s">
        <v>373</v>
      </c>
      <c r="E79" s="2" t="s">
        <v>370</v>
      </c>
      <c r="F79" s="2">
        <v>1051217</v>
      </c>
      <c r="G79" s="2">
        <v>1032621</v>
      </c>
      <c r="H79" s="11">
        <v>422</v>
      </c>
      <c r="I79" s="11">
        <v>70</v>
      </c>
      <c r="J79" s="11">
        <v>74</v>
      </c>
      <c r="K79" s="2" t="s">
        <v>36</v>
      </c>
      <c r="L79" s="2" t="s">
        <v>44</v>
      </c>
      <c r="M79" s="2">
        <v>43</v>
      </c>
      <c r="N79" s="13"/>
      <c r="O79" s="13"/>
      <c r="P79" s="2" t="s">
        <v>82</v>
      </c>
      <c r="Q79" s="2" t="s">
        <v>203</v>
      </c>
      <c r="R79" s="2" t="s">
        <v>203</v>
      </c>
      <c r="S79" s="2"/>
      <c r="T79" s="14" t="s">
        <v>374</v>
      </c>
      <c r="U79" s="2"/>
      <c r="V79" s="2"/>
    </row>
    <row r="80" spans="1:22" ht="31.5" x14ac:dyDescent="0.25">
      <c r="A80" s="1" t="str">
        <f>INDEX(Chuyenvien[Mã Chuyên viên],MATCH(Thongtin_CQDV[[#This Row],[Tham ke]],Chuyenvien[Tên thẩm kế],0),0)</f>
        <v>107e</v>
      </c>
      <c r="B80" s="1" t="s">
        <v>1006</v>
      </c>
      <c r="C80" s="5" t="s">
        <v>201</v>
      </c>
      <c r="D80" s="5" t="s">
        <v>375</v>
      </c>
      <c r="E80" s="2" t="s">
        <v>370</v>
      </c>
      <c r="F80" s="2">
        <v>1051217</v>
      </c>
      <c r="G80" s="2">
        <v>1042466</v>
      </c>
      <c r="H80" s="11">
        <v>422</v>
      </c>
      <c r="I80" s="11">
        <v>70</v>
      </c>
      <c r="J80" s="11">
        <v>74</v>
      </c>
      <c r="K80" s="2" t="s">
        <v>36</v>
      </c>
      <c r="L80" s="2" t="s">
        <v>44</v>
      </c>
      <c r="M80" s="2">
        <v>43</v>
      </c>
      <c r="N80" s="13"/>
      <c r="O80" s="13"/>
      <c r="P80" s="2" t="s">
        <v>82</v>
      </c>
      <c r="Q80" s="2" t="s">
        <v>203</v>
      </c>
      <c r="R80" s="2" t="s">
        <v>203</v>
      </c>
      <c r="S80" s="2"/>
      <c r="T80" s="14" t="s">
        <v>376</v>
      </c>
      <c r="U80" s="2"/>
      <c r="V80" s="2"/>
    </row>
    <row r="81" spans="1:22" ht="31.5" x14ac:dyDescent="0.25">
      <c r="A81" s="1" t="str">
        <f>INDEX(Chuyenvien[Mã Chuyên viên],MATCH(Thongtin_CQDV[[#This Row],[Tham ke]],Chuyenvien[Tên thẩm kế],0),0)</f>
        <v>107e</v>
      </c>
      <c r="B81" s="1" t="s">
        <v>1006</v>
      </c>
      <c r="C81" s="5" t="s">
        <v>201</v>
      </c>
      <c r="D81" s="5" t="s">
        <v>378</v>
      </c>
      <c r="E81" s="2" t="s">
        <v>377</v>
      </c>
      <c r="F81" s="2">
        <v>1051217</v>
      </c>
      <c r="G81" s="2">
        <v>1058527</v>
      </c>
      <c r="H81" s="11">
        <v>422</v>
      </c>
      <c r="I81" s="11">
        <v>70</v>
      </c>
      <c r="J81" s="11">
        <v>74</v>
      </c>
      <c r="K81" s="2" t="s">
        <v>36</v>
      </c>
      <c r="L81" s="2" t="s">
        <v>44</v>
      </c>
      <c r="M81" s="2">
        <v>43</v>
      </c>
      <c r="N81" s="13"/>
      <c r="O81" s="13"/>
      <c r="P81" s="2" t="s">
        <v>82</v>
      </c>
      <c r="Q81" s="2" t="s">
        <v>203</v>
      </c>
      <c r="R81" s="2" t="s">
        <v>203</v>
      </c>
      <c r="S81" s="2"/>
      <c r="T81" s="14" t="s">
        <v>379</v>
      </c>
      <c r="U81" s="2"/>
      <c r="V81" s="2"/>
    </row>
    <row r="82" spans="1:22" ht="31.5" x14ac:dyDescent="0.25">
      <c r="A82" s="1" t="str">
        <f>INDEX(Chuyenvien[Mã Chuyên viên],MATCH(Thongtin_CQDV[[#This Row],[Tham ke]],Chuyenvien[Tên thẩm kế],0),0)</f>
        <v>107e</v>
      </c>
      <c r="B82" s="1" t="s">
        <v>1006</v>
      </c>
      <c r="C82" s="5" t="s">
        <v>201</v>
      </c>
      <c r="D82" s="5" t="s">
        <v>380</v>
      </c>
      <c r="E82" s="2" t="s">
        <v>377</v>
      </c>
      <c r="F82" s="2">
        <v>1051217</v>
      </c>
      <c r="G82" s="2">
        <v>1110153</v>
      </c>
      <c r="H82" s="11">
        <v>422</v>
      </c>
      <c r="I82" s="11">
        <v>70</v>
      </c>
      <c r="J82" s="11">
        <v>74</v>
      </c>
      <c r="K82" s="2" t="s">
        <v>36</v>
      </c>
      <c r="L82" s="2" t="s">
        <v>44</v>
      </c>
      <c r="M82" s="2">
        <v>43</v>
      </c>
      <c r="N82" s="13"/>
      <c r="O82" s="13"/>
      <c r="P82" s="2" t="s">
        <v>82</v>
      </c>
      <c r="Q82" s="2" t="s">
        <v>203</v>
      </c>
      <c r="R82" s="2" t="s">
        <v>203</v>
      </c>
      <c r="S82" s="2"/>
      <c r="T82" s="14" t="s">
        <v>381</v>
      </c>
      <c r="U82" s="2"/>
      <c r="V82" s="2"/>
    </row>
    <row r="83" spans="1:22" ht="31.5" x14ac:dyDescent="0.25">
      <c r="A83" s="1" t="str">
        <f>INDEX(Chuyenvien[Mã Chuyên viên],MATCH(Thongtin_CQDV[[#This Row],[Tham ke]],Chuyenvien[Tên thẩm kế],0),0)</f>
        <v>107e</v>
      </c>
      <c r="B83" s="1" t="s">
        <v>1006</v>
      </c>
      <c r="C83" s="5" t="s">
        <v>201</v>
      </c>
      <c r="D83" s="5" t="s">
        <v>382</v>
      </c>
      <c r="E83" s="2" t="s">
        <v>377</v>
      </c>
      <c r="F83" s="2">
        <v>1051217</v>
      </c>
      <c r="G83" s="2">
        <v>1110106</v>
      </c>
      <c r="H83" s="11">
        <v>422</v>
      </c>
      <c r="I83" s="11">
        <v>70</v>
      </c>
      <c r="J83" s="11">
        <v>74</v>
      </c>
      <c r="K83" s="2" t="s">
        <v>36</v>
      </c>
      <c r="L83" s="2" t="s">
        <v>44</v>
      </c>
      <c r="M83" s="2">
        <v>43</v>
      </c>
      <c r="N83" s="13"/>
      <c r="O83" s="13"/>
      <c r="P83" s="2" t="s">
        <v>82</v>
      </c>
      <c r="Q83" s="2" t="s">
        <v>203</v>
      </c>
      <c r="R83" s="2" t="s">
        <v>203</v>
      </c>
      <c r="S83" s="2"/>
      <c r="T83" s="14" t="s">
        <v>383</v>
      </c>
      <c r="U83" s="2"/>
      <c r="V83" s="2"/>
    </row>
    <row r="84" spans="1:22" ht="31.5" x14ac:dyDescent="0.25">
      <c r="A84" s="1" t="str">
        <f>INDEX(Chuyenvien[Mã Chuyên viên],MATCH(Thongtin_CQDV[[#This Row],[Tham ke]],Chuyenvien[Tên thẩm kế],0),0)</f>
        <v>107e</v>
      </c>
      <c r="B84" s="1" t="s">
        <v>1006</v>
      </c>
      <c r="C84" s="5" t="s">
        <v>201</v>
      </c>
      <c r="D84" s="5" t="s">
        <v>384</v>
      </c>
      <c r="E84" s="2" t="s">
        <v>377</v>
      </c>
      <c r="F84" s="2">
        <v>1051217</v>
      </c>
      <c r="G84" s="2">
        <v>1105299</v>
      </c>
      <c r="H84" s="11">
        <v>422</v>
      </c>
      <c r="I84" s="11">
        <v>70</v>
      </c>
      <c r="J84" s="11">
        <v>74</v>
      </c>
      <c r="K84" s="2" t="s">
        <v>36</v>
      </c>
      <c r="L84" s="2" t="s">
        <v>44</v>
      </c>
      <c r="M84" s="2">
        <v>43</v>
      </c>
      <c r="N84" s="13"/>
      <c r="O84" s="13"/>
      <c r="P84" s="2" t="s">
        <v>82</v>
      </c>
      <c r="Q84" s="2" t="s">
        <v>203</v>
      </c>
      <c r="R84" s="2" t="s">
        <v>203</v>
      </c>
      <c r="S84" s="2"/>
      <c r="T84" s="14" t="s">
        <v>385</v>
      </c>
      <c r="U84" s="2"/>
      <c r="V84" s="2"/>
    </row>
    <row r="85" spans="1:22" ht="31.5" x14ac:dyDescent="0.25">
      <c r="A85" s="1" t="str">
        <f>INDEX(Chuyenvien[Mã Chuyên viên],MATCH(Thongtin_CQDV[[#This Row],[Tham ke]],Chuyenvien[Tên thẩm kế],0),0)</f>
        <v>107e</v>
      </c>
      <c r="B85" s="1" t="s">
        <v>1006</v>
      </c>
      <c r="C85" s="5" t="s">
        <v>201</v>
      </c>
      <c r="D85" s="5" t="s">
        <v>386</v>
      </c>
      <c r="E85" s="2" t="s">
        <v>377</v>
      </c>
      <c r="F85" s="2">
        <v>1051217</v>
      </c>
      <c r="G85" s="2">
        <v>1086051</v>
      </c>
      <c r="H85" s="11">
        <v>422</v>
      </c>
      <c r="I85" s="11">
        <v>70</v>
      </c>
      <c r="J85" s="11">
        <v>74</v>
      </c>
      <c r="K85" s="2" t="s">
        <v>36</v>
      </c>
      <c r="L85" s="2" t="s">
        <v>44</v>
      </c>
      <c r="M85" s="2">
        <v>43</v>
      </c>
      <c r="N85" s="13"/>
      <c r="O85" s="13"/>
      <c r="P85" s="2" t="s">
        <v>82</v>
      </c>
      <c r="Q85" s="2" t="s">
        <v>203</v>
      </c>
      <c r="R85" s="2" t="s">
        <v>203</v>
      </c>
      <c r="S85" s="2"/>
      <c r="T85" s="14" t="s">
        <v>387</v>
      </c>
      <c r="U85" s="2"/>
      <c r="V85" s="2"/>
    </row>
    <row r="86" spans="1:22" ht="31.5" x14ac:dyDescent="0.25">
      <c r="A86" s="1" t="str">
        <f>INDEX(Chuyenvien[Mã Chuyên viên],MATCH(Thongtin_CQDV[[#This Row],[Tham ke]],Chuyenvien[Tên thẩm kế],0),0)</f>
        <v>107e</v>
      </c>
      <c r="B86" s="1" t="s">
        <v>1006</v>
      </c>
      <c r="C86" s="5" t="s">
        <v>201</v>
      </c>
      <c r="D86" s="5" t="s">
        <v>389</v>
      </c>
      <c r="E86" s="2" t="s">
        <v>388</v>
      </c>
      <c r="F86" s="2">
        <v>1051217</v>
      </c>
      <c r="G86" s="2">
        <v>1046743</v>
      </c>
      <c r="H86" s="11">
        <v>422</v>
      </c>
      <c r="I86" s="11">
        <v>70</v>
      </c>
      <c r="J86" s="11">
        <v>74</v>
      </c>
      <c r="K86" s="2" t="s">
        <v>36</v>
      </c>
      <c r="L86" s="2" t="s">
        <v>44</v>
      </c>
      <c r="M86" s="2">
        <v>43</v>
      </c>
      <c r="N86" s="13"/>
      <c r="O86" s="13"/>
      <c r="P86" s="2" t="s">
        <v>82</v>
      </c>
      <c r="Q86" s="2" t="s">
        <v>203</v>
      </c>
      <c r="R86" s="2" t="s">
        <v>203</v>
      </c>
      <c r="S86" s="2"/>
      <c r="T86" s="14" t="s">
        <v>390</v>
      </c>
      <c r="U86" s="2"/>
      <c r="V86" s="2"/>
    </row>
    <row r="87" spans="1:22" ht="31.5" x14ac:dyDescent="0.25">
      <c r="A87" s="1" t="str">
        <f>INDEX(Chuyenvien[Mã Chuyên viên],MATCH(Thongtin_CQDV[[#This Row],[Tham ke]],Chuyenvien[Tên thẩm kế],0),0)</f>
        <v>107e</v>
      </c>
      <c r="B87" s="1" t="s">
        <v>1006</v>
      </c>
      <c r="C87" s="5" t="s">
        <v>201</v>
      </c>
      <c r="D87" s="5" t="s">
        <v>391</v>
      </c>
      <c r="E87" s="2" t="s">
        <v>388</v>
      </c>
      <c r="F87" s="2">
        <v>1051217</v>
      </c>
      <c r="G87" s="2">
        <v>1073929</v>
      </c>
      <c r="H87" s="11">
        <v>422</v>
      </c>
      <c r="I87" s="11">
        <v>70</v>
      </c>
      <c r="J87" s="11">
        <v>74</v>
      </c>
      <c r="K87" s="2" t="s">
        <v>36</v>
      </c>
      <c r="L87" s="2" t="s">
        <v>44</v>
      </c>
      <c r="M87" s="2">
        <v>43</v>
      </c>
      <c r="N87" s="13"/>
      <c r="O87" s="13"/>
      <c r="P87" s="2" t="s">
        <v>82</v>
      </c>
      <c r="Q87" s="2" t="s">
        <v>203</v>
      </c>
      <c r="R87" s="2" t="s">
        <v>203</v>
      </c>
      <c r="S87" s="2"/>
      <c r="T87" s="2" t="s">
        <v>392</v>
      </c>
      <c r="U87" s="2"/>
      <c r="V87" s="2"/>
    </row>
    <row r="88" spans="1:22" ht="31.5" x14ac:dyDescent="0.25">
      <c r="A88" s="1" t="str">
        <f>INDEX(Chuyenvien[Mã Chuyên viên],MATCH(Thongtin_CQDV[[#This Row],[Tham ke]],Chuyenvien[Tên thẩm kế],0),0)</f>
        <v>107e</v>
      </c>
      <c r="B88" s="1" t="s">
        <v>1006</v>
      </c>
      <c r="C88" s="5" t="s">
        <v>201</v>
      </c>
      <c r="D88" s="5" t="s">
        <v>393</v>
      </c>
      <c r="E88" s="2" t="s">
        <v>388</v>
      </c>
      <c r="F88" s="2">
        <v>1051217</v>
      </c>
      <c r="G88" s="2">
        <v>1038764</v>
      </c>
      <c r="H88" s="11">
        <v>422</v>
      </c>
      <c r="I88" s="11">
        <v>70</v>
      </c>
      <c r="J88" s="11">
        <v>74</v>
      </c>
      <c r="K88" s="2" t="s">
        <v>36</v>
      </c>
      <c r="L88" s="2" t="s">
        <v>44</v>
      </c>
      <c r="M88" s="2">
        <v>43</v>
      </c>
      <c r="N88" s="13"/>
      <c r="O88" s="13"/>
      <c r="P88" s="2" t="s">
        <v>82</v>
      </c>
      <c r="Q88" s="2" t="s">
        <v>203</v>
      </c>
      <c r="R88" s="2" t="s">
        <v>203</v>
      </c>
      <c r="S88" s="2"/>
      <c r="T88" s="14" t="s">
        <v>394</v>
      </c>
      <c r="U88" s="2"/>
      <c r="V88" s="2"/>
    </row>
    <row r="89" spans="1:22" ht="31.5" x14ac:dyDescent="0.25">
      <c r="A89" s="1" t="str">
        <f>INDEX(Chuyenvien[Mã Chuyên viên],MATCH(Thongtin_CQDV[[#This Row],[Tham ke]],Chuyenvien[Tên thẩm kế],0),0)</f>
        <v>107e</v>
      </c>
      <c r="B89" s="1" t="s">
        <v>1006</v>
      </c>
      <c r="C89" s="5" t="s">
        <v>201</v>
      </c>
      <c r="D89" s="5" t="s">
        <v>395</v>
      </c>
      <c r="E89" s="2" t="s">
        <v>388</v>
      </c>
      <c r="F89" s="2">
        <v>1051217</v>
      </c>
      <c r="G89" s="2">
        <v>1042554</v>
      </c>
      <c r="H89" s="11">
        <v>422</v>
      </c>
      <c r="I89" s="11">
        <v>70</v>
      </c>
      <c r="J89" s="11">
        <v>74</v>
      </c>
      <c r="K89" s="2" t="s">
        <v>36</v>
      </c>
      <c r="L89" s="2" t="s">
        <v>44</v>
      </c>
      <c r="M89" s="2">
        <v>43</v>
      </c>
      <c r="N89" s="13"/>
      <c r="O89" s="13"/>
      <c r="P89" s="2" t="s">
        <v>82</v>
      </c>
      <c r="Q89" s="2" t="s">
        <v>203</v>
      </c>
      <c r="R89" s="2" t="s">
        <v>203</v>
      </c>
      <c r="S89" s="2"/>
      <c r="T89" s="14" t="s">
        <v>396</v>
      </c>
      <c r="U89" s="2"/>
      <c r="V89" s="2"/>
    </row>
    <row r="90" spans="1:22" ht="31.5" x14ac:dyDescent="0.25">
      <c r="A90" s="1" t="str">
        <f>INDEX(Chuyenvien[Mã Chuyên viên],MATCH(Thongtin_CQDV[[#This Row],[Tham ke]],Chuyenvien[Tên thẩm kế],0),0)</f>
        <v>107e</v>
      </c>
      <c r="B90" s="1" t="s">
        <v>1006</v>
      </c>
      <c r="C90" s="5" t="s">
        <v>201</v>
      </c>
      <c r="D90" s="5" t="s">
        <v>397</v>
      </c>
      <c r="E90" s="2" t="s">
        <v>388</v>
      </c>
      <c r="F90" s="2">
        <v>1051217</v>
      </c>
      <c r="G90" s="2">
        <v>1038540</v>
      </c>
      <c r="H90" s="11">
        <v>422</v>
      </c>
      <c r="I90" s="11">
        <v>70</v>
      </c>
      <c r="J90" s="11">
        <v>74</v>
      </c>
      <c r="K90" s="2" t="s">
        <v>36</v>
      </c>
      <c r="L90" s="2" t="s">
        <v>44</v>
      </c>
      <c r="M90" s="2">
        <v>43</v>
      </c>
      <c r="N90" s="13"/>
      <c r="O90" s="13"/>
      <c r="P90" s="2" t="s">
        <v>82</v>
      </c>
      <c r="Q90" s="2" t="s">
        <v>203</v>
      </c>
      <c r="R90" s="2" t="s">
        <v>203</v>
      </c>
      <c r="S90" s="2"/>
      <c r="T90" s="2" t="s">
        <v>398</v>
      </c>
      <c r="U90" s="2"/>
      <c r="V90" s="2"/>
    </row>
    <row r="91" spans="1:22" ht="31.5" x14ac:dyDescent="0.25">
      <c r="A91" s="1" t="str">
        <f>INDEX(Chuyenvien[Mã Chuyên viên],MATCH(Thongtin_CQDV[[#This Row],[Tham ke]],Chuyenvien[Tên thẩm kế],0),0)</f>
        <v>107e</v>
      </c>
      <c r="B91" s="1" t="s">
        <v>1006</v>
      </c>
      <c r="C91" s="5" t="s">
        <v>201</v>
      </c>
      <c r="D91" s="5" t="s">
        <v>399</v>
      </c>
      <c r="E91" s="2" t="s">
        <v>388</v>
      </c>
      <c r="F91" s="2">
        <v>1051217</v>
      </c>
      <c r="G91" s="2">
        <v>1037222</v>
      </c>
      <c r="H91" s="11">
        <v>422</v>
      </c>
      <c r="I91" s="11">
        <v>70</v>
      </c>
      <c r="J91" s="11">
        <v>74</v>
      </c>
      <c r="K91" s="2" t="s">
        <v>36</v>
      </c>
      <c r="L91" s="2" t="s">
        <v>44</v>
      </c>
      <c r="M91" s="2">
        <v>43</v>
      </c>
      <c r="N91" s="13"/>
      <c r="O91" s="13"/>
      <c r="P91" s="2" t="s">
        <v>82</v>
      </c>
      <c r="Q91" s="2" t="s">
        <v>203</v>
      </c>
      <c r="R91" s="2" t="s">
        <v>203</v>
      </c>
      <c r="S91" s="2"/>
      <c r="T91" s="14" t="s">
        <v>400</v>
      </c>
      <c r="U91" s="2"/>
      <c r="V91" s="2"/>
    </row>
    <row r="92" spans="1:22" ht="31.5" x14ac:dyDescent="0.25">
      <c r="A92" s="1" t="str">
        <f>INDEX(Chuyenvien[Mã Chuyên viên],MATCH(Thongtin_CQDV[[#This Row],[Tham ke]],Chuyenvien[Tên thẩm kế],0),0)</f>
        <v>107e</v>
      </c>
      <c r="B92" s="1" t="s">
        <v>1006</v>
      </c>
      <c r="C92" s="5" t="s">
        <v>201</v>
      </c>
      <c r="D92" s="5" t="s">
        <v>401</v>
      </c>
      <c r="E92" s="2" t="s">
        <v>388</v>
      </c>
      <c r="F92" s="2">
        <v>1051217</v>
      </c>
      <c r="G92" s="2">
        <v>1042734</v>
      </c>
      <c r="H92" s="11">
        <v>422</v>
      </c>
      <c r="I92" s="11">
        <v>70</v>
      </c>
      <c r="J92" s="11">
        <v>74</v>
      </c>
      <c r="K92" s="2" t="s">
        <v>36</v>
      </c>
      <c r="L92" s="2" t="s">
        <v>44</v>
      </c>
      <c r="M92" s="2">
        <v>43</v>
      </c>
      <c r="N92" s="13"/>
      <c r="O92" s="13"/>
      <c r="P92" s="2" t="s">
        <v>82</v>
      </c>
      <c r="Q92" s="2" t="s">
        <v>203</v>
      </c>
      <c r="R92" s="2" t="s">
        <v>203</v>
      </c>
      <c r="S92" s="2"/>
      <c r="T92" s="2" t="s">
        <v>402</v>
      </c>
      <c r="U92" s="2"/>
      <c r="V92" s="2"/>
    </row>
    <row r="93" spans="1:22" ht="31.5" x14ac:dyDescent="0.25">
      <c r="A93" s="1" t="str">
        <f>INDEX(Chuyenvien[Mã Chuyên viên],MATCH(Thongtin_CQDV[[#This Row],[Tham ke]],Chuyenvien[Tên thẩm kế],0),0)</f>
        <v>107e</v>
      </c>
      <c r="B93" s="1" t="s">
        <v>1006</v>
      </c>
      <c r="C93" s="5" t="s">
        <v>201</v>
      </c>
      <c r="D93" s="5" t="s">
        <v>404</v>
      </c>
      <c r="E93" s="2" t="s">
        <v>403</v>
      </c>
      <c r="F93" s="2">
        <v>1051217</v>
      </c>
      <c r="G93" s="2">
        <v>1046615</v>
      </c>
      <c r="H93" s="11">
        <v>422</v>
      </c>
      <c r="I93" s="11">
        <v>70</v>
      </c>
      <c r="J93" s="11">
        <v>74</v>
      </c>
      <c r="K93" s="2" t="s">
        <v>36</v>
      </c>
      <c r="L93" s="2" t="s">
        <v>44</v>
      </c>
      <c r="M93" s="2">
        <v>43</v>
      </c>
      <c r="N93" s="13"/>
      <c r="O93" s="13"/>
      <c r="P93" s="2" t="s">
        <v>82</v>
      </c>
      <c r="Q93" s="2" t="s">
        <v>203</v>
      </c>
      <c r="R93" s="2" t="s">
        <v>203</v>
      </c>
      <c r="S93" s="2"/>
      <c r="T93" s="14" t="s">
        <v>405</v>
      </c>
      <c r="U93" s="2"/>
      <c r="V93" s="2"/>
    </row>
    <row r="94" spans="1:22" ht="31.5" x14ac:dyDescent="0.25">
      <c r="A94" s="1" t="str">
        <f>INDEX(Chuyenvien[Mã Chuyên viên],MATCH(Thongtin_CQDV[[#This Row],[Tham ke]],Chuyenvien[Tên thẩm kế],0),0)</f>
        <v>107e</v>
      </c>
      <c r="B94" s="1" t="s">
        <v>1006</v>
      </c>
      <c r="C94" s="5" t="s">
        <v>201</v>
      </c>
      <c r="D94" s="5" t="s">
        <v>406</v>
      </c>
      <c r="E94" s="2" t="s">
        <v>403</v>
      </c>
      <c r="F94" s="2">
        <v>1051217</v>
      </c>
      <c r="G94" s="2">
        <v>1014727</v>
      </c>
      <c r="H94" s="11">
        <v>422</v>
      </c>
      <c r="I94" s="11">
        <v>70</v>
      </c>
      <c r="J94" s="11">
        <v>74</v>
      </c>
      <c r="K94" s="2" t="s">
        <v>36</v>
      </c>
      <c r="L94" s="2" t="s">
        <v>44</v>
      </c>
      <c r="M94" s="2">
        <v>43</v>
      </c>
      <c r="N94" s="13"/>
      <c r="O94" s="13"/>
      <c r="P94" s="2" t="s">
        <v>82</v>
      </c>
      <c r="Q94" s="2" t="s">
        <v>203</v>
      </c>
      <c r="R94" s="2" t="s">
        <v>203</v>
      </c>
      <c r="S94" s="2"/>
      <c r="T94" s="14" t="s">
        <v>407</v>
      </c>
      <c r="U94" s="2"/>
      <c r="V94" s="2"/>
    </row>
    <row r="95" spans="1:22" ht="31.5" x14ac:dyDescent="0.25">
      <c r="A95" s="1" t="str">
        <f>INDEX(Chuyenvien[Mã Chuyên viên],MATCH(Thongtin_CQDV[[#This Row],[Tham ke]],Chuyenvien[Tên thẩm kế],0),0)</f>
        <v>107e</v>
      </c>
      <c r="B95" s="1" t="s">
        <v>1006</v>
      </c>
      <c r="C95" s="5" t="s">
        <v>201</v>
      </c>
      <c r="D95" s="5" t="s">
        <v>408</v>
      </c>
      <c r="E95" s="2" t="s">
        <v>403</v>
      </c>
      <c r="F95" s="2">
        <v>1051217</v>
      </c>
      <c r="G95" s="2">
        <v>1046617</v>
      </c>
      <c r="H95" s="11">
        <v>422</v>
      </c>
      <c r="I95" s="11">
        <v>70</v>
      </c>
      <c r="J95" s="11">
        <v>74</v>
      </c>
      <c r="K95" s="2" t="s">
        <v>36</v>
      </c>
      <c r="L95" s="2" t="s">
        <v>44</v>
      </c>
      <c r="M95" s="2">
        <v>43</v>
      </c>
      <c r="N95" s="13"/>
      <c r="O95" s="13"/>
      <c r="P95" s="2" t="s">
        <v>82</v>
      </c>
      <c r="Q95" s="2" t="s">
        <v>203</v>
      </c>
      <c r="R95" s="2" t="s">
        <v>203</v>
      </c>
      <c r="S95" s="2"/>
      <c r="T95" s="14" t="s">
        <v>409</v>
      </c>
      <c r="U95" s="2"/>
      <c r="V95" s="2"/>
    </row>
    <row r="96" spans="1:22" ht="31.5" x14ac:dyDescent="0.25">
      <c r="A96" s="1" t="str">
        <f>INDEX(Chuyenvien[Mã Chuyên viên],MATCH(Thongtin_CQDV[[#This Row],[Tham ke]],Chuyenvien[Tên thẩm kế],0),0)</f>
        <v>107e</v>
      </c>
      <c r="B96" s="1" t="s">
        <v>1006</v>
      </c>
      <c r="C96" s="5" t="s">
        <v>201</v>
      </c>
      <c r="D96" s="5" t="s">
        <v>410</v>
      </c>
      <c r="E96" s="2" t="s">
        <v>403</v>
      </c>
      <c r="F96" s="2">
        <v>1051217</v>
      </c>
      <c r="G96" s="2">
        <v>1076003</v>
      </c>
      <c r="H96" s="11">
        <v>422</v>
      </c>
      <c r="I96" s="11">
        <v>70</v>
      </c>
      <c r="J96" s="11">
        <v>74</v>
      </c>
      <c r="K96" s="2" t="s">
        <v>36</v>
      </c>
      <c r="L96" s="2" t="s">
        <v>44</v>
      </c>
      <c r="M96" s="2">
        <v>43</v>
      </c>
      <c r="N96" s="13"/>
      <c r="O96" s="13"/>
      <c r="P96" s="2" t="s">
        <v>82</v>
      </c>
      <c r="Q96" s="2" t="s">
        <v>203</v>
      </c>
      <c r="R96" s="2" t="s">
        <v>203</v>
      </c>
      <c r="S96" s="2"/>
      <c r="T96" s="14" t="s">
        <v>411</v>
      </c>
      <c r="U96" s="2"/>
      <c r="V96" s="2"/>
    </row>
    <row r="97" spans="1:22" ht="31.5" x14ac:dyDescent="0.25">
      <c r="A97" s="1" t="str">
        <f>INDEX(Chuyenvien[Mã Chuyên viên],MATCH(Thongtin_CQDV[[#This Row],[Tham ke]],Chuyenvien[Tên thẩm kế],0),0)</f>
        <v>107e</v>
      </c>
      <c r="B97" s="1" t="s">
        <v>1006</v>
      </c>
      <c r="C97" s="5" t="s">
        <v>201</v>
      </c>
      <c r="D97" s="5" t="s">
        <v>412</v>
      </c>
      <c r="E97" s="2" t="s">
        <v>403</v>
      </c>
      <c r="F97" s="2">
        <v>1051217</v>
      </c>
      <c r="G97" s="2">
        <v>1043921</v>
      </c>
      <c r="H97" s="11">
        <v>422</v>
      </c>
      <c r="I97" s="11">
        <v>70</v>
      </c>
      <c r="J97" s="11">
        <v>74</v>
      </c>
      <c r="K97" s="2" t="s">
        <v>36</v>
      </c>
      <c r="L97" s="2" t="s">
        <v>44</v>
      </c>
      <c r="M97" s="2">
        <v>43</v>
      </c>
      <c r="N97" s="13"/>
      <c r="O97" s="13"/>
      <c r="P97" s="2" t="s">
        <v>82</v>
      </c>
      <c r="Q97" s="2" t="s">
        <v>203</v>
      </c>
      <c r="R97" s="2" t="s">
        <v>203</v>
      </c>
      <c r="S97" s="2"/>
      <c r="T97" s="14" t="s">
        <v>413</v>
      </c>
      <c r="U97" s="2"/>
      <c r="V97" s="2"/>
    </row>
    <row r="98" spans="1:22" ht="31.5" x14ac:dyDescent="0.25">
      <c r="A98" s="1" t="str">
        <f>INDEX(Chuyenvien[Mã Chuyên viên],MATCH(Thongtin_CQDV[[#This Row],[Tham ke]],Chuyenvien[Tên thẩm kế],0),0)</f>
        <v>107e</v>
      </c>
      <c r="B98" s="1" t="s">
        <v>1006</v>
      </c>
      <c r="C98" s="5" t="s">
        <v>201</v>
      </c>
      <c r="D98" s="5" t="s">
        <v>414</v>
      </c>
      <c r="E98" s="2" t="s">
        <v>403</v>
      </c>
      <c r="F98" s="2">
        <v>1051217</v>
      </c>
      <c r="G98" s="2">
        <v>1114460</v>
      </c>
      <c r="H98" s="11">
        <v>422</v>
      </c>
      <c r="I98" s="11">
        <v>70</v>
      </c>
      <c r="J98" s="11">
        <v>74</v>
      </c>
      <c r="K98" s="2" t="s">
        <v>36</v>
      </c>
      <c r="L98" s="2" t="s">
        <v>44</v>
      </c>
      <c r="M98" s="2">
        <v>43</v>
      </c>
      <c r="N98" s="13"/>
      <c r="O98" s="13"/>
      <c r="P98" s="2" t="s">
        <v>82</v>
      </c>
      <c r="Q98" s="2" t="s">
        <v>203</v>
      </c>
      <c r="R98" s="2" t="s">
        <v>203</v>
      </c>
      <c r="S98" s="2"/>
      <c r="T98" s="14" t="s">
        <v>415</v>
      </c>
      <c r="U98" s="2"/>
      <c r="V98" s="2"/>
    </row>
    <row r="99" spans="1:22" ht="31.5" x14ac:dyDescent="0.25">
      <c r="A99" s="1" t="str">
        <f>INDEX(Chuyenvien[Mã Chuyên viên],MATCH(Thongtin_CQDV[[#This Row],[Tham ke]],Chuyenvien[Tên thẩm kế],0),0)</f>
        <v>107e</v>
      </c>
      <c r="B99" s="1" t="s">
        <v>1006</v>
      </c>
      <c r="C99" s="5" t="s">
        <v>201</v>
      </c>
      <c r="D99" s="5" t="s">
        <v>417</v>
      </c>
      <c r="E99" s="2" t="s">
        <v>416</v>
      </c>
      <c r="F99" s="2">
        <v>1051217</v>
      </c>
      <c r="G99" s="2">
        <v>1058492</v>
      </c>
      <c r="H99" s="11">
        <v>422</v>
      </c>
      <c r="I99" s="11">
        <v>70</v>
      </c>
      <c r="J99" s="11">
        <v>74</v>
      </c>
      <c r="K99" s="2" t="s">
        <v>36</v>
      </c>
      <c r="L99" s="2" t="s">
        <v>44</v>
      </c>
      <c r="M99" s="2">
        <v>43</v>
      </c>
      <c r="N99" s="13"/>
      <c r="O99" s="13"/>
      <c r="P99" s="2" t="s">
        <v>82</v>
      </c>
      <c r="Q99" s="2" t="s">
        <v>203</v>
      </c>
      <c r="R99" s="2" t="s">
        <v>203</v>
      </c>
      <c r="S99" s="2"/>
      <c r="T99" s="14" t="s">
        <v>418</v>
      </c>
      <c r="U99" s="2"/>
      <c r="V99" s="2"/>
    </row>
    <row r="100" spans="1:22" ht="31.5" x14ac:dyDescent="0.25">
      <c r="A100" s="1" t="str">
        <f>INDEX(Chuyenvien[Mã Chuyên viên],MATCH(Thongtin_CQDV[[#This Row],[Tham ke]],Chuyenvien[Tên thẩm kế],0),0)</f>
        <v>107e</v>
      </c>
      <c r="B100" s="1" t="s">
        <v>1006</v>
      </c>
      <c r="C100" s="5" t="s">
        <v>201</v>
      </c>
      <c r="D100" s="5" t="s">
        <v>419</v>
      </c>
      <c r="E100" s="2" t="s">
        <v>416</v>
      </c>
      <c r="F100" s="2">
        <v>1051217</v>
      </c>
      <c r="G100" s="2">
        <v>1061104</v>
      </c>
      <c r="H100" s="11">
        <v>422</v>
      </c>
      <c r="I100" s="11">
        <v>70</v>
      </c>
      <c r="J100" s="11">
        <v>74</v>
      </c>
      <c r="K100" s="2" t="s">
        <v>36</v>
      </c>
      <c r="L100" s="2" t="s">
        <v>44</v>
      </c>
      <c r="M100" s="2">
        <v>43</v>
      </c>
      <c r="N100" s="13"/>
      <c r="O100" s="13"/>
      <c r="P100" s="2" t="s">
        <v>82</v>
      </c>
      <c r="Q100" s="2" t="s">
        <v>203</v>
      </c>
      <c r="R100" s="2" t="s">
        <v>203</v>
      </c>
      <c r="S100" s="2"/>
      <c r="T100" s="14" t="s">
        <v>420</v>
      </c>
      <c r="U100" s="2"/>
      <c r="V100" s="2"/>
    </row>
    <row r="101" spans="1:22" ht="31.5" x14ac:dyDescent="0.25">
      <c r="A101" s="1" t="str">
        <f>INDEX(Chuyenvien[Mã Chuyên viên],MATCH(Thongtin_CQDV[[#This Row],[Tham ke]],Chuyenvien[Tên thẩm kế],0),0)</f>
        <v>107e</v>
      </c>
      <c r="B101" s="1" t="s">
        <v>1006</v>
      </c>
      <c r="C101" s="5" t="s">
        <v>201</v>
      </c>
      <c r="D101" s="5" t="s">
        <v>421</v>
      </c>
      <c r="E101" s="2" t="s">
        <v>416</v>
      </c>
      <c r="F101" s="2">
        <v>1051217</v>
      </c>
      <c r="G101" s="2">
        <v>1039986</v>
      </c>
      <c r="H101" s="11">
        <v>422</v>
      </c>
      <c r="I101" s="11">
        <v>70</v>
      </c>
      <c r="J101" s="11">
        <v>74</v>
      </c>
      <c r="K101" s="2" t="s">
        <v>36</v>
      </c>
      <c r="L101" s="2" t="s">
        <v>44</v>
      </c>
      <c r="M101" s="2">
        <v>43</v>
      </c>
      <c r="N101" s="13"/>
      <c r="O101" s="13"/>
      <c r="P101" s="2" t="s">
        <v>82</v>
      </c>
      <c r="Q101" s="2" t="s">
        <v>203</v>
      </c>
      <c r="R101" s="2" t="s">
        <v>203</v>
      </c>
      <c r="S101" s="2"/>
      <c r="T101" s="14" t="s">
        <v>422</v>
      </c>
      <c r="U101" s="2"/>
      <c r="V101" s="2"/>
    </row>
    <row r="102" spans="1:22" ht="47.25" x14ac:dyDescent="0.25">
      <c r="A102" s="1" t="str">
        <f>INDEX(Chuyenvien[Mã Chuyên viên],MATCH(Thongtin_CQDV[[#This Row],[Tham ke]],Chuyenvien[Tên thẩm kế],0),0)</f>
        <v>107e</v>
      </c>
      <c r="B102" s="1" t="s">
        <v>1006</v>
      </c>
      <c r="C102" s="5" t="s">
        <v>201</v>
      </c>
      <c r="D102" s="5" t="s">
        <v>423</v>
      </c>
      <c r="E102" s="2" t="s">
        <v>416</v>
      </c>
      <c r="F102" s="2">
        <v>1051217</v>
      </c>
      <c r="G102" s="2">
        <v>1125803</v>
      </c>
      <c r="H102" s="11">
        <v>422</v>
      </c>
      <c r="I102" s="11">
        <v>70</v>
      </c>
      <c r="J102" s="11">
        <v>74</v>
      </c>
      <c r="K102" s="2" t="s">
        <v>36</v>
      </c>
      <c r="L102" s="2" t="s">
        <v>44</v>
      </c>
      <c r="M102" s="2">
        <v>43</v>
      </c>
      <c r="N102" s="13"/>
      <c r="O102" s="13"/>
      <c r="P102" s="2" t="s">
        <v>82</v>
      </c>
      <c r="Q102" s="2" t="s">
        <v>203</v>
      </c>
      <c r="R102" s="2" t="s">
        <v>203</v>
      </c>
      <c r="S102" s="2"/>
      <c r="T102" s="14" t="s">
        <v>424</v>
      </c>
      <c r="U102" s="2"/>
      <c r="V102" s="2"/>
    </row>
    <row r="103" spans="1:22" ht="31.5" x14ac:dyDescent="0.25">
      <c r="A103" s="1" t="str">
        <f>INDEX(Chuyenvien[Mã Chuyên viên],MATCH(Thongtin_CQDV[[#This Row],[Tham ke]],Chuyenvien[Tên thẩm kế],0),0)</f>
        <v>107e</v>
      </c>
      <c r="B103" s="1" t="s">
        <v>1006</v>
      </c>
      <c r="C103" s="5" t="s">
        <v>201</v>
      </c>
      <c r="D103" s="5" t="s">
        <v>425</v>
      </c>
      <c r="E103" s="2" t="s">
        <v>416</v>
      </c>
      <c r="F103" s="2">
        <v>1051217</v>
      </c>
      <c r="G103" s="2">
        <v>1118191</v>
      </c>
      <c r="H103" s="11">
        <v>422</v>
      </c>
      <c r="I103" s="11">
        <v>70</v>
      </c>
      <c r="J103" s="11">
        <v>74</v>
      </c>
      <c r="K103" s="2" t="s">
        <v>36</v>
      </c>
      <c r="L103" s="2" t="s">
        <v>44</v>
      </c>
      <c r="M103" s="2">
        <v>43</v>
      </c>
      <c r="N103" s="13"/>
      <c r="O103" s="13"/>
      <c r="P103" s="2" t="s">
        <v>82</v>
      </c>
      <c r="Q103" s="2" t="s">
        <v>203</v>
      </c>
      <c r="R103" s="2" t="s">
        <v>203</v>
      </c>
      <c r="S103" s="2"/>
      <c r="T103" s="14" t="s">
        <v>426</v>
      </c>
      <c r="U103" s="2"/>
      <c r="V103" s="2"/>
    </row>
    <row r="104" spans="1:22" ht="31.5" x14ac:dyDescent="0.25">
      <c r="A104" s="1" t="str">
        <f>INDEX(Chuyenvien[Mã Chuyên viên],MATCH(Thongtin_CQDV[[#This Row],[Tham ke]],Chuyenvien[Tên thẩm kế],0),0)</f>
        <v>107e</v>
      </c>
      <c r="B104" s="1" t="s">
        <v>1006</v>
      </c>
      <c r="C104" s="5" t="s">
        <v>201</v>
      </c>
      <c r="D104" s="5" t="s">
        <v>427</v>
      </c>
      <c r="E104" s="2" t="s">
        <v>416</v>
      </c>
      <c r="F104" s="2">
        <v>1051217</v>
      </c>
      <c r="G104" s="2">
        <v>1120603</v>
      </c>
      <c r="H104" s="11">
        <v>422</v>
      </c>
      <c r="I104" s="11">
        <v>70</v>
      </c>
      <c r="J104" s="11">
        <v>74</v>
      </c>
      <c r="K104" s="2" t="s">
        <v>36</v>
      </c>
      <c r="L104" s="2" t="s">
        <v>44</v>
      </c>
      <c r="M104" s="2">
        <v>43</v>
      </c>
      <c r="N104" s="13"/>
      <c r="O104" s="13"/>
      <c r="P104" s="2" t="s">
        <v>82</v>
      </c>
      <c r="Q104" s="2" t="s">
        <v>203</v>
      </c>
      <c r="R104" s="2" t="s">
        <v>203</v>
      </c>
      <c r="S104" s="2"/>
      <c r="T104" s="14" t="s">
        <v>428</v>
      </c>
      <c r="U104" s="2"/>
      <c r="V104" s="2"/>
    </row>
    <row r="105" spans="1:22" ht="31.5" x14ac:dyDescent="0.25">
      <c r="A105" s="1" t="str">
        <f>INDEX(Chuyenvien[Mã Chuyên viên],MATCH(Thongtin_CQDV[[#This Row],[Tham ke]],Chuyenvien[Tên thẩm kế],0),0)</f>
        <v>107e</v>
      </c>
      <c r="B105" s="1" t="s">
        <v>1006</v>
      </c>
      <c r="C105" s="5" t="s">
        <v>201</v>
      </c>
      <c r="D105" s="5" t="s">
        <v>430</v>
      </c>
      <c r="E105" s="2" t="s">
        <v>429</v>
      </c>
      <c r="F105" s="2">
        <v>1051217</v>
      </c>
      <c r="G105" s="2">
        <v>1050023</v>
      </c>
      <c r="H105" s="11">
        <v>422</v>
      </c>
      <c r="I105" s="11">
        <v>70</v>
      </c>
      <c r="J105" s="11">
        <v>74</v>
      </c>
      <c r="K105" s="2" t="s">
        <v>36</v>
      </c>
      <c r="L105" s="2" t="s">
        <v>44</v>
      </c>
      <c r="M105" s="2">
        <v>43</v>
      </c>
      <c r="N105" s="13"/>
      <c r="O105" s="13"/>
      <c r="P105" s="2" t="s">
        <v>82</v>
      </c>
      <c r="Q105" s="2" t="s">
        <v>203</v>
      </c>
      <c r="R105" s="2" t="s">
        <v>203</v>
      </c>
      <c r="S105" s="2"/>
      <c r="T105" s="14" t="s">
        <v>431</v>
      </c>
      <c r="U105" s="2"/>
      <c r="V105" s="2"/>
    </row>
    <row r="106" spans="1:22" ht="31.5" x14ac:dyDescent="0.25">
      <c r="A106" s="1" t="str">
        <f>INDEX(Chuyenvien[Mã Chuyên viên],MATCH(Thongtin_CQDV[[#This Row],[Tham ke]],Chuyenvien[Tên thẩm kế],0),0)</f>
        <v>107e</v>
      </c>
      <c r="B106" s="1" t="s">
        <v>1006</v>
      </c>
      <c r="C106" s="5" t="s">
        <v>201</v>
      </c>
      <c r="D106" s="5" t="s">
        <v>432</v>
      </c>
      <c r="E106" s="2" t="s">
        <v>429</v>
      </c>
      <c r="F106" s="2">
        <v>1051217</v>
      </c>
      <c r="G106" s="2">
        <v>1120604</v>
      </c>
      <c r="H106" s="11">
        <v>422</v>
      </c>
      <c r="I106" s="11">
        <v>70</v>
      </c>
      <c r="J106" s="11">
        <v>74</v>
      </c>
      <c r="K106" s="2" t="s">
        <v>36</v>
      </c>
      <c r="L106" s="2" t="s">
        <v>44</v>
      </c>
      <c r="M106" s="2">
        <v>43</v>
      </c>
      <c r="N106" s="13"/>
      <c r="O106" s="13"/>
      <c r="P106" s="2" t="s">
        <v>82</v>
      </c>
      <c r="Q106" s="2" t="s">
        <v>203</v>
      </c>
      <c r="R106" s="2" t="s">
        <v>203</v>
      </c>
      <c r="S106" s="2"/>
      <c r="T106" s="14" t="s">
        <v>433</v>
      </c>
      <c r="U106" s="2"/>
      <c r="V106" s="2"/>
    </row>
    <row r="107" spans="1:22" ht="31.5" x14ac:dyDescent="0.25">
      <c r="A107" s="1" t="str">
        <f>INDEX(Chuyenvien[Mã Chuyên viên],MATCH(Thongtin_CQDV[[#This Row],[Tham ke]],Chuyenvien[Tên thẩm kế],0),0)</f>
        <v>107e</v>
      </c>
      <c r="B107" s="1" t="s">
        <v>1006</v>
      </c>
      <c r="C107" s="5" t="s">
        <v>201</v>
      </c>
      <c r="D107" s="5" t="s">
        <v>434</v>
      </c>
      <c r="E107" s="2" t="s">
        <v>429</v>
      </c>
      <c r="F107" s="2">
        <v>1051217</v>
      </c>
      <c r="G107" s="2">
        <v>1104505</v>
      </c>
      <c r="H107" s="11">
        <v>422</v>
      </c>
      <c r="I107" s="11">
        <v>70</v>
      </c>
      <c r="J107" s="11">
        <v>74</v>
      </c>
      <c r="K107" s="2" t="s">
        <v>36</v>
      </c>
      <c r="L107" s="2" t="s">
        <v>44</v>
      </c>
      <c r="M107" s="2">
        <v>43</v>
      </c>
      <c r="N107" s="13"/>
      <c r="O107" s="13"/>
      <c r="P107" s="2" t="s">
        <v>82</v>
      </c>
      <c r="Q107" s="2" t="s">
        <v>203</v>
      </c>
      <c r="R107" s="2" t="s">
        <v>203</v>
      </c>
      <c r="S107" s="2"/>
      <c r="T107" s="14" t="s">
        <v>435</v>
      </c>
      <c r="U107" s="2"/>
      <c r="V107" s="2"/>
    </row>
    <row r="108" spans="1:22" ht="31.5" x14ac:dyDescent="0.25">
      <c r="A108" s="1" t="str">
        <f>INDEX(Chuyenvien[Mã Chuyên viên],MATCH(Thongtin_CQDV[[#This Row],[Tham ke]],Chuyenvien[Tên thẩm kế],0),0)</f>
        <v>107e</v>
      </c>
      <c r="B108" s="1" t="s">
        <v>1006</v>
      </c>
      <c r="C108" s="5" t="s">
        <v>201</v>
      </c>
      <c r="D108" s="5" t="s">
        <v>437</v>
      </c>
      <c r="E108" s="2" t="s">
        <v>436</v>
      </c>
      <c r="F108" s="2">
        <v>1051217</v>
      </c>
      <c r="G108" s="2">
        <v>1127428</v>
      </c>
      <c r="H108" s="11">
        <v>422</v>
      </c>
      <c r="I108" s="11">
        <v>70</v>
      </c>
      <c r="J108" s="11">
        <v>74</v>
      </c>
      <c r="K108" s="2" t="s">
        <v>36</v>
      </c>
      <c r="L108" s="2" t="s">
        <v>44</v>
      </c>
      <c r="M108" s="2">
        <v>43</v>
      </c>
      <c r="N108" s="13"/>
      <c r="O108" s="13"/>
      <c r="P108" s="2" t="s">
        <v>50</v>
      </c>
      <c r="Q108" s="2" t="s">
        <v>203</v>
      </c>
      <c r="R108" s="2" t="s">
        <v>203</v>
      </c>
      <c r="S108" s="2"/>
      <c r="T108" s="14" t="s">
        <v>438</v>
      </c>
      <c r="U108" s="2"/>
      <c r="V108" s="2"/>
    </row>
    <row r="109" spans="1:22" ht="31.5" x14ac:dyDescent="0.25">
      <c r="A109" s="1" t="str">
        <f>INDEX(Chuyenvien[Mã Chuyên viên],MATCH(Thongtin_CQDV[[#This Row],[Tham ke]],Chuyenvien[Tên thẩm kế],0),0)</f>
        <v>107e</v>
      </c>
      <c r="B109" s="1" t="s">
        <v>1006</v>
      </c>
      <c r="C109" s="5" t="s">
        <v>201</v>
      </c>
      <c r="D109" s="5" t="s">
        <v>439</v>
      </c>
      <c r="E109" s="2" t="s">
        <v>436</v>
      </c>
      <c r="F109" s="2">
        <v>1051217</v>
      </c>
      <c r="G109" s="2">
        <v>1104035</v>
      </c>
      <c r="H109" s="11">
        <v>422</v>
      </c>
      <c r="I109" s="11">
        <v>70</v>
      </c>
      <c r="J109" s="11">
        <v>74</v>
      </c>
      <c r="K109" s="2" t="s">
        <v>36</v>
      </c>
      <c r="L109" s="2" t="s">
        <v>44</v>
      </c>
      <c r="M109" s="2">
        <v>43</v>
      </c>
      <c r="N109" s="13"/>
      <c r="O109" s="13"/>
      <c r="P109" s="2" t="s">
        <v>82</v>
      </c>
      <c r="Q109" s="2" t="s">
        <v>203</v>
      </c>
      <c r="R109" s="2" t="s">
        <v>203</v>
      </c>
      <c r="S109" s="2"/>
      <c r="T109" s="14" t="s">
        <v>440</v>
      </c>
      <c r="U109" s="2"/>
      <c r="V109" s="2"/>
    </row>
    <row r="110" spans="1:22" ht="31.5" x14ac:dyDescent="0.25">
      <c r="A110" s="1" t="str">
        <f>INDEX(Chuyenvien[Mã Chuyên viên],MATCH(Thongtin_CQDV[[#This Row],[Tham ke]],Chuyenvien[Tên thẩm kế],0),0)</f>
        <v>107e</v>
      </c>
      <c r="B110" s="1" t="s">
        <v>1006</v>
      </c>
      <c r="C110" s="5" t="s">
        <v>201</v>
      </c>
      <c r="D110" s="5" t="s">
        <v>441</v>
      </c>
      <c r="E110" s="2" t="s">
        <v>436</v>
      </c>
      <c r="F110" s="2">
        <v>1051217</v>
      </c>
      <c r="G110" s="2">
        <v>1035494</v>
      </c>
      <c r="H110" s="11">
        <v>422</v>
      </c>
      <c r="I110" s="11">
        <v>70</v>
      </c>
      <c r="J110" s="11">
        <v>74</v>
      </c>
      <c r="K110" s="2" t="s">
        <v>36</v>
      </c>
      <c r="L110" s="2" t="s">
        <v>44</v>
      </c>
      <c r="M110" s="2">
        <v>43</v>
      </c>
      <c r="N110" s="13"/>
      <c r="O110" s="13"/>
      <c r="P110" s="2" t="s">
        <v>82</v>
      </c>
      <c r="Q110" s="2" t="s">
        <v>203</v>
      </c>
      <c r="R110" s="2" t="s">
        <v>203</v>
      </c>
      <c r="S110" s="2"/>
      <c r="T110" s="14" t="s">
        <v>442</v>
      </c>
      <c r="U110" s="2"/>
      <c r="V110" s="2"/>
    </row>
    <row r="111" spans="1:22" ht="31.5" x14ac:dyDescent="0.25">
      <c r="A111" s="1" t="str">
        <f>INDEX(Chuyenvien[Mã Chuyên viên],MATCH(Thongtin_CQDV[[#This Row],[Tham ke]],Chuyenvien[Tên thẩm kế],0),0)</f>
        <v>107e</v>
      </c>
      <c r="B111" s="1" t="s">
        <v>1006</v>
      </c>
      <c r="C111" s="5" t="s">
        <v>201</v>
      </c>
      <c r="D111" s="5" t="s">
        <v>443</v>
      </c>
      <c r="E111" s="2" t="s">
        <v>436</v>
      </c>
      <c r="F111" s="2">
        <v>1051217</v>
      </c>
      <c r="G111" s="2">
        <v>1035432</v>
      </c>
      <c r="H111" s="11">
        <v>422</v>
      </c>
      <c r="I111" s="11">
        <v>70</v>
      </c>
      <c r="J111" s="11">
        <v>74</v>
      </c>
      <c r="K111" s="2" t="s">
        <v>36</v>
      </c>
      <c r="L111" s="2" t="s">
        <v>44</v>
      </c>
      <c r="M111" s="2">
        <v>43</v>
      </c>
      <c r="N111" s="13"/>
      <c r="O111" s="13"/>
      <c r="P111" s="2" t="s">
        <v>82</v>
      </c>
      <c r="Q111" s="2" t="s">
        <v>203</v>
      </c>
      <c r="R111" s="2" t="s">
        <v>203</v>
      </c>
      <c r="S111" s="2"/>
      <c r="T111" s="14" t="s">
        <v>444</v>
      </c>
      <c r="U111" s="2"/>
      <c r="V111" s="2"/>
    </row>
    <row r="112" spans="1:22" ht="31.5" x14ac:dyDescent="0.25">
      <c r="A112" s="1" t="str">
        <f>INDEX(Chuyenvien[Mã Chuyên viên],MATCH(Thongtin_CQDV[[#This Row],[Tham ke]],Chuyenvien[Tên thẩm kế],0),0)</f>
        <v>107e</v>
      </c>
      <c r="B112" s="1" t="s">
        <v>1006</v>
      </c>
      <c r="C112" s="5" t="s">
        <v>201</v>
      </c>
      <c r="D112" s="5" t="s">
        <v>445</v>
      </c>
      <c r="E112" s="2"/>
      <c r="F112" s="2">
        <v>1051217</v>
      </c>
      <c r="G112" s="2">
        <v>0</v>
      </c>
      <c r="H112" s="11">
        <v>422</v>
      </c>
      <c r="I112" s="11">
        <v>70</v>
      </c>
      <c r="J112" s="11"/>
      <c r="K112" s="2" t="s">
        <v>36</v>
      </c>
      <c r="L112" s="2" t="s">
        <v>44</v>
      </c>
      <c r="M112" s="2">
        <v>43</v>
      </c>
      <c r="N112" s="13"/>
      <c r="O112" s="13"/>
      <c r="P112" s="2"/>
      <c r="Q112" s="2" t="s">
        <v>203</v>
      </c>
      <c r="R112" s="2" t="s">
        <v>203</v>
      </c>
      <c r="S112" s="2"/>
      <c r="T112" s="14"/>
      <c r="U112" s="2"/>
      <c r="V112" s="2"/>
    </row>
    <row r="113" spans="1:22" ht="31.5" x14ac:dyDescent="0.25">
      <c r="A113" s="1" t="str">
        <f>INDEX(Chuyenvien[Mã Chuyên viên],MATCH(Thongtin_CQDV[[#This Row],[Tham ke]],Chuyenvien[Tên thẩm kế],0),0)</f>
        <v>107e</v>
      </c>
      <c r="B113" s="1" t="s">
        <v>1006</v>
      </c>
      <c r="C113" s="5" t="s">
        <v>658</v>
      </c>
      <c r="D113" s="5" t="s">
        <v>660</v>
      </c>
      <c r="E113" s="2"/>
      <c r="F113" s="2">
        <v>1001529</v>
      </c>
      <c r="G113" s="2">
        <v>1038738</v>
      </c>
      <c r="H113" s="11">
        <v>429</v>
      </c>
      <c r="I113" s="11">
        <v>160</v>
      </c>
      <c r="J113" s="11">
        <v>161</v>
      </c>
      <c r="K113" s="2" t="s">
        <v>36</v>
      </c>
      <c r="L113" s="2" t="s">
        <v>44</v>
      </c>
      <c r="M113" s="2">
        <v>43</v>
      </c>
      <c r="N113" s="13"/>
      <c r="O113" s="13"/>
      <c r="P113" s="2" t="s">
        <v>45</v>
      </c>
      <c r="Q113" s="2" t="s">
        <v>94</v>
      </c>
      <c r="R113" s="2" t="s">
        <v>94</v>
      </c>
      <c r="S113" s="2"/>
      <c r="T113" s="2" t="s">
        <v>661</v>
      </c>
      <c r="U113" s="2"/>
      <c r="V113" s="2"/>
    </row>
    <row r="114" spans="1:22" ht="31.5" x14ac:dyDescent="0.25">
      <c r="A114" s="1" t="str">
        <f>INDEX(Chuyenvien[Mã Chuyên viên],MATCH(Thongtin_CQDV[[#This Row],[Tham ke]],Chuyenvien[Tên thẩm kế],0),0)</f>
        <v>107e</v>
      </c>
      <c r="B114" s="1" t="s">
        <v>1006</v>
      </c>
      <c r="C114" s="5" t="s">
        <v>658</v>
      </c>
      <c r="D114" s="5" t="s">
        <v>662</v>
      </c>
      <c r="E114" s="2"/>
      <c r="F114" s="2">
        <v>1001529</v>
      </c>
      <c r="G114" s="2">
        <v>1080585</v>
      </c>
      <c r="H114" s="11">
        <v>429</v>
      </c>
      <c r="I114" s="11">
        <v>160</v>
      </c>
      <c r="J114" s="11">
        <v>161</v>
      </c>
      <c r="K114" s="2" t="s">
        <v>36</v>
      </c>
      <c r="L114" s="2" t="s">
        <v>44</v>
      </c>
      <c r="M114" s="2">
        <v>43</v>
      </c>
      <c r="N114" s="13"/>
      <c r="O114" s="13"/>
      <c r="P114" s="2" t="s">
        <v>82</v>
      </c>
      <c r="Q114" s="2" t="s">
        <v>94</v>
      </c>
      <c r="R114" s="2" t="s">
        <v>94</v>
      </c>
      <c r="S114" s="2"/>
      <c r="T114" s="2" t="s">
        <v>663</v>
      </c>
      <c r="U114" s="2"/>
      <c r="V114" s="2"/>
    </row>
    <row r="115" spans="1:22" ht="31.5" x14ac:dyDescent="0.25">
      <c r="A115" s="1" t="str">
        <f>INDEX(Chuyenvien[Mã Chuyên viên],MATCH(Thongtin_CQDV[[#This Row],[Tham ke]],Chuyenvien[Tên thẩm kế],0),0)</f>
        <v>107e</v>
      </c>
      <c r="B115" s="1" t="s">
        <v>1006</v>
      </c>
      <c r="C115" s="5" t="s">
        <v>658</v>
      </c>
      <c r="D115" s="5" t="s">
        <v>664</v>
      </c>
      <c r="E115" s="2"/>
      <c r="F115" s="2">
        <v>1001529</v>
      </c>
      <c r="G115" s="2">
        <v>1013241</v>
      </c>
      <c r="H115" s="11">
        <v>429</v>
      </c>
      <c r="I115" s="11">
        <v>160</v>
      </c>
      <c r="J115" s="11">
        <v>161</v>
      </c>
      <c r="K115" s="2" t="s">
        <v>36</v>
      </c>
      <c r="L115" s="2" t="s">
        <v>44</v>
      </c>
      <c r="M115" s="2">
        <v>43</v>
      </c>
      <c r="N115" s="13"/>
      <c r="O115" s="13"/>
      <c r="P115" s="2" t="s">
        <v>82</v>
      </c>
      <c r="Q115" s="2" t="s">
        <v>94</v>
      </c>
      <c r="R115" s="2" t="s">
        <v>94</v>
      </c>
      <c r="S115" s="2"/>
      <c r="T115" s="2" t="s">
        <v>665</v>
      </c>
      <c r="U115" s="2"/>
      <c r="V115" s="2"/>
    </row>
    <row r="116" spans="1:22" ht="31.5" x14ac:dyDescent="0.25">
      <c r="A116" s="1" t="str">
        <f>INDEX(Chuyenvien[Mã Chuyên viên],MATCH(Thongtin_CQDV[[#This Row],[Tham ke]],Chuyenvien[Tên thẩm kế],0),0)</f>
        <v>107e</v>
      </c>
      <c r="B116" s="1" t="s">
        <v>1006</v>
      </c>
      <c r="C116" s="5" t="s">
        <v>658</v>
      </c>
      <c r="D116" s="5" t="s">
        <v>666</v>
      </c>
      <c r="E116" s="2"/>
      <c r="F116" s="2">
        <v>1001529</v>
      </c>
      <c r="G116" s="2">
        <v>1013247</v>
      </c>
      <c r="H116" s="11">
        <v>429</v>
      </c>
      <c r="I116" s="11">
        <v>160</v>
      </c>
      <c r="J116" s="11">
        <v>161</v>
      </c>
      <c r="K116" s="2" t="s">
        <v>36</v>
      </c>
      <c r="L116" s="2" t="s">
        <v>44</v>
      </c>
      <c r="M116" s="2">
        <v>43</v>
      </c>
      <c r="N116" s="13"/>
      <c r="O116" s="13"/>
      <c r="P116" s="2" t="s">
        <v>82</v>
      </c>
      <c r="Q116" s="2" t="s">
        <v>94</v>
      </c>
      <c r="R116" s="2" t="s">
        <v>94</v>
      </c>
      <c r="S116" s="2"/>
      <c r="T116" s="2" t="s">
        <v>667</v>
      </c>
      <c r="U116" s="2"/>
      <c r="V116" s="2"/>
    </row>
    <row r="117" spans="1:22" ht="31.5" x14ac:dyDescent="0.25">
      <c r="A117" s="1" t="str">
        <f>INDEX(Chuyenvien[Mã Chuyên viên],MATCH(Thongtin_CQDV[[#This Row],[Tham ke]],Chuyenvien[Tên thẩm kế],0),0)</f>
        <v>107e</v>
      </c>
      <c r="B117" s="1" t="s">
        <v>1006</v>
      </c>
      <c r="C117" s="5" t="s">
        <v>658</v>
      </c>
      <c r="D117" s="5" t="s">
        <v>668</v>
      </c>
      <c r="E117" s="2"/>
      <c r="F117" s="2">
        <v>1001529</v>
      </c>
      <c r="G117" s="2">
        <v>1001530</v>
      </c>
      <c r="H117" s="11">
        <v>429</v>
      </c>
      <c r="I117" s="11">
        <v>160</v>
      </c>
      <c r="J117" s="11">
        <v>161</v>
      </c>
      <c r="K117" s="2" t="s">
        <v>36</v>
      </c>
      <c r="L117" s="2" t="s">
        <v>44</v>
      </c>
      <c r="M117" s="2">
        <v>43</v>
      </c>
      <c r="N117" s="13"/>
      <c r="O117" s="13"/>
      <c r="P117" s="2" t="s">
        <v>82</v>
      </c>
      <c r="Q117" s="2" t="s">
        <v>94</v>
      </c>
      <c r="R117" s="2" t="s">
        <v>94</v>
      </c>
      <c r="S117" s="2"/>
      <c r="T117" s="2" t="s">
        <v>669</v>
      </c>
      <c r="U117" s="2"/>
      <c r="V117" s="2"/>
    </row>
    <row r="118" spans="1:22" ht="31.5" x14ac:dyDescent="0.25">
      <c r="A118" s="1" t="str">
        <f>INDEX(Chuyenvien[Mã Chuyên viên],MATCH(Thongtin_CQDV[[#This Row],[Tham ke]],Chuyenvien[Tên thẩm kế],0),0)</f>
        <v>107e</v>
      </c>
      <c r="B118" s="1" t="s">
        <v>1006</v>
      </c>
      <c r="C118" s="5" t="s">
        <v>658</v>
      </c>
      <c r="D118" s="5" t="s">
        <v>670</v>
      </c>
      <c r="E118" s="2"/>
      <c r="F118" s="2">
        <v>1001529</v>
      </c>
      <c r="G118" s="2">
        <v>1038736</v>
      </c>
      <c r="H118" s="11">
        <v>429</v>
      </c>
      <c r="I118" s="11">
        <v>160</v>
      </c>
      <c r="J118" s="11">
        <v>161</v>
      </c>
      <c r="K118" s="2" t="s">
        <v>36</v>
      </c>
      <c r="L118" s="2" t="s">
        <v>44</v>
      </c>
      <c r="M118" s="2">
        <v>43</v>
      </c>
      <c r="N118" s="13"/>
      <c r="O118" s="13"/>
      <c r="P118" s="2" t="s">
        <v>82</v>
      </c>
      <c r="Q118" s="2" t="s">
        <v>94</v>
      </c>
      <c r="R118" s="2" t="s">
        <v>94</v>
      </c>
      <c r="S118" s="2"/>
      <c r="T118" s="2" t="s">
        <v>671</v>
      </c>
      <c r="U118" s="2"/>
      <c r="V118" s="2"/>
    </row>
    <row r="119" spans="1:22" ht="31.5" x14ac:dyDescent="0.25">
      <c r="A119" s="1" t="str">
        <f>INDEX(Chuyenvien[Mã Chuyên viên],MATCH(Thongtin_CQDV[[#This Row],[Tham ke]],Chuyenvien[Tên thẩm kế],0),0)</f>
        <v>107e</v>
      </c>
      <c r="B119" s="1" t="s">
        <v>1006</v>
      </c>
      <c r="C119" s="5" t="s">
        <v>658</v>
      </c>
      <c r="D119" s="5" t="s">
        <v>672</v>
      </c>
      <c r="E119" s="2"/>
      <c r="F119" s="2">
        <v>1001529</v>
      </c>
      <c r="G119" s="2">
        <v>1013602</v>
      </c>
      <c r="H119" s="11">
        <v>429</v>
      </c>
      <c r="I119" s="11">
        <v>160</v>
      </c>
      <c r="J119" s="11">
        <v>161</v>
      </c>
      <c r="K119" s="2" t="s">
        <v>36</v>
      </c>
      <c r="L119" s="2" t="s">
        <v>44</v>
      </c>
      <c r="M119" s="2">
        <v>43</v>
      </c>
      <c r="N119" s="13"/>
      <c r="O119" s="13"/>
      <c r="P119" s="2" t="s">
        <v>82</v>
      </c>
      <c r="Q119" s="2" t="s">
        <v>94</v>
      </c>
      <c r="R119" s="2" t="s">
        <v>94</v>
      </c>
      <c r="S119" s="2"/>
      <c r="T119" s="2" t="s">
        <v>673</v>
      </c>
      <c r="U119" s="2"/>
      <c r="V119" s="2"/>
    </row>
    <row r="120" spans="1:22" ht="31.5" x14ac:dyDescent="0.25">
      <c r="A120" s="1" t="str">
        <f>INDEX(Chuyenvien[Mã Chuyên viên],MATCH(Thongtin_CQDV[[#This Row],[Tham ke]],Chuyenvien[Tên thẩm kế],0),0)</f>
        <v>107e</v>
      </c>
      <c r="B120" s="1" t="s">
        <v>1006</v>
      </c>
      <c r="C120" s="5" t="s">
        <v>658</v>
      </c>
      <c r="D120" s="5" t="s">
        <v>674</v>
      </c>
      <c r="E120" s="2"/>
      <c r="F120" s="2">
        <v>1001529</v>
      </c>
      <c r="G120" s="2">
        <v>1035594</v>
      </c>
      <c r="H120" s="11">
        <v>429</v>
      </c>
      <c r="I120" s="11">
        <v>220</v>
      </c>
      <c r="J120" s="11">
        <v>221</v>
      </c>
      <c r="K120" s="2" t="s">
        <v>36</v>
      </c>
      <c r="L120" s="2" t="s">
        <v>44</v>
      </c>
      <c r="M120" s="2">
        <v>43</v>
      </c>
      <c r="N120" s="13"/>
      <c r="O120" s="13"/>
      <c r="P120" s="2" t="s">
        <v>45</v>
      </c>
      <c r="Q120" s="2" t="s">
        <v>94</v>
      </c>
      <c r="R120" s="2" t="s">
        <v>94</v>
      </c>
      <c r="S120" s="2"/>
      <c r="T120" s="2" t="s">
        <v>675</v>
      </c>
      <c r="U120" s="2"/>
      <c r="V120" s="2"/>
    </row>
    <row r="121" spans="1:22" ht="31.5" x14ac:dyDescent="0.25">
      <c r="A121" s="1" t="str">
        <f>INDEX(Chuyenvien[Mã Chuyên viên],MATCH(Thongtin_CQDV[[#This Row],[Tham ke]],Chuyenvien[Tên thẩm kế],0),0)</f>
        <v>107e</v>
      </c>
      <c r="B121" s="1" t="s">
        <v>1006</v>
      </c>
      <c r="C121" s="5" t="s">
        <v>658</v>
      </c>
      <c r="D121" s="5" t="s">
        <v>676</v>
      </c>
      <c r="E121" s="2"/>
      <c r="F121" s="2">
        <v>1001529</v>
      </c>
      <c r="G121" s="2">
        <v>1035591</v>
      </c>
      <c r="H121" s="11">
        <v>429</v>
      </c>
      <c r="I121" s="11">
        <v>220</v>
      </c>
      <c r="J121" s="11">
        <v>221</v>
      </c>
      <c r="K121" s="2" t="s">
        <v>36</v>
      </c>
      <c r="L121" s="2" t="s">
        <v>44</v>
      </c>
      <c r="M121" s="2">
        <v>43</v>
      </c>
      <c r="N121" s="13"/>
      <c r="O121" s="13"/>
      <c r="P121" s="2" t="s">
        <v>82</v>
      </c>
      <c r="Q121" s="2" t="s">
        <v>94</v>
      </c>
      <c r="R121" s="2" t="s">
        <v>94</v>
      </c>
      <c r="S121" s="2"/>
      <c r="T121" s="2" t="s">
        <v>677</v>
      </c>
      <c r="U121" s="2"/>
      <c r="V121" s="2"/>
    </row>
    <row r="122" spans="1:22" ht="31.5" x14ac:dyDescent="0.25">
      <c r="A122" s="1" t="str">
        <f>INDEX(Chuyenvien[Mã Chuyên viên],MATCH(Thongtin_CQDV[[#This Row],[Tham ke]],Chuyenvien[Tên thẩm kế],0),0)</f>
        <v>107e</v>
      </c>
      <c r="B122" s="1" t="s">
        <v>1006</v>
      </c>
      <c r="C122" s="5" t="s">
        <v>658</v>
      </c>
      <c r="D122" s="5" t="s">
        <v>678</v>
      </c>
      <c r="E122" s="2"/>
      <c r="F122" s="2">
        <v>1001529</v>
      </c>
      <c r="G122" s="2">
        <v>1042022</v>
      </c>
      <c r="H122" s="11">
        <v>429</v>
      </c>
      <c r="I122" s="11">
        <v>160</v>
      </c>
      <c r="J122" s="11">
        <v>161</v>
      </c>
      <c r="K122" s="2" t="s">
        <v>36</v>
      </c>
      <c r="L122" s="2" t="s">
        <v>44</v>
      </c>
      <c r="M122" s="2">
        <v>43</v>
      </c>
      <c r="N122" s="13"/>
      <c r="O122" s="13"/>
      <c r="P122" s="2" t="s">
        <v>82</v>
      </c>
      <c r="Q122" s="2" t="s">
        <v>94</v>
      </c>
      <c r="R122" s="2" t="s">
        <v>94</v>
      </c>
      <c r="S122" s="2"/>
      <c r="T122" s="2" t="s">
        <v>679</v>
      </c>
      <c r="U122" s="2"/>
      <c r="V122" s="2"/>
    </row>
    <row r="123" spans="1:22" ht="31.5" x14ac:dyDescent="0.25">
      <c r="A123" s="1" t="str">
        <f>INDEX(Chuyenvien[Mã Chuyên viên],MATCH(Thongtin_CQDV[[#This Row],[Tham ke]],Chuyenvien[Tên thẩm kế],0),0)</f>
        <v>107e</v>
      </c>
      <c r="B123" s="1" t="s">
        <v>1006</v>
      </c>
      <c r="C123" s="5" t="s">
        <v>658</v>
      </c>
      <c r="D123" s="5" t="s">
        <v>680</v>
      </c>
      <c r="E123" s="2"/>
      <c r="F123" s="2">
        <v>1001529</v>
      </c>
      <c r="G123" s="2">
        <v>1041913</v>
      </c>
      <c r="H123" s="11">
        <v>429</v>
      </c>
      <c r="I123" s="11">
        <v>160</v>
      </c>
      <c r="J123" s="11">
        <v>161</v>
      </c>
      <c r="K123" s="2" t="s">
        <v>36</v>
      </c>
      <c r="L123" s="2" t="s">
        <v>44</v>
      </c>
      <c r="M123" s="2">
        <v>43</v>
      </c>
      <c r="N123" s="13"/>
      <c r="O123" s="13"/>
      <c r="P123" s="2" t="s">
        <v>82</v>
      </c>
      <c r="Q123" s="2" t="s">
        <v>94</v>
      </c>
      <c r="R123" s="2" t="s">
        <v>94</v>
      </c>
      <c r="S123" s="2"/>
      <c r="T123" s="2" t="s">
        <v>681</v>
      </c>
      <c r="U123" s="2"/>
      <c r="V123" s="2"/>
    </row>
    <row r="124" spans="1:22" ht="31.5" x14ac:dyDescent="0.25">
      <c r="A124" s="1" t="str">
        <f>INDEX(Chuyenvien[Mã Chuyên viên],MATCH(Thongtin_CQDV[[#This Row],[Tham ke]],Chuyenvien[Tên thẩm kế],0),0)</f>
        <v>107e</v>
      </c>
      <c r="B124" s="1" t="s">
        <v>1006</v>
      </c>
      <c r="C124" s="5" t="s">
        <v>658</v>
      </c>
      <c r="D124" s="5" t="s">
        <v>682</v>
      </c>
      <c r="E124" s="2"/>
      <c r="F124" s="2">
        <v>1001529</v>
      </c>
      <c r="G124" s="2">
        <v>1051275</v>
      </c>
      <c r="H124" s="11">
        <v>429</v>
      </c>
      <c r="I124" s="11">
        <v>160</v>
      </c>
      <c r="J124" s="11">
        <v>161</v>
      </c>
      <c r="K124" s="2" t="s">
        <v>36</v>
      </c>
      <c r="L124" s="2" t="s">
        <v>44</v>
      </c>
      <c r="M124" s="2">
        <v>43</v>
      </c>
      <c r="N124" s="13"/>
      <c r="O124" s="13"/>
      <c r="P124" s="2" t="s">
        <v>82</v>
      </c>
      <c r="Q124" s="2" t="s">
        <v>94</v>
      </c>
      <c r="R124" s="2" t="s">
        <v>94</v>
      </c>
      <c r="S124" s="2"/>
      <c r="T124" s="2" t="s">
        <v>683</v>
      </c>
      <c r="U124" s="2"/>
      <c r="V124" s="2"/>
    </row>
    <row r="125" spans="1:22" ht="31.5" x14ac:dyDescent="0.25">
      <c r="A125" s="1" t="str">
        <f>INDEX(Chuyenvien[Mã Chuyên viên],MATCH(Thongtin_CQDV[[#This Row],[Tham ke]],Chuyenvien[Tên thẩm kế],0),0)</f>
        <v>107e</v>
      </c>
      <c r="B125" s="1" t="s">
        <v>1006</v>
      </c>
      <c r="C125" s="5" t="s">
        <v>658</v>
      </c>
      <c r="D125" s="5" t="s">
        <v>684</v>
      </c>
      <c r="E125" s="2"/>
      <c r="F125" s="2">
        <v>1001529</v>
      </c>
      <c r="G125" s="2">
        <v>1009967</v>
      </c>
      <c r="H125" s="11">
        <v>429</v>
      </c>
      <c r="I125" s="11">
        <v>160</v>
      </c>
      <c r="J125" s="11">
        <v>161</v>
      </c>
      <c r="K125" s="2" t="s">
        <v>36</v>
      </c>
      <c r="L125" s="2" t="s">
        <v>44</v>
      </c>
      <c r="M125" s="2">
        <v>43</v>
      </c>
      <c r="N125" s="13"/>
      <c r="O125" s="13"/>
      <c r="P125" s="2" t="s">
        <v>82</v>
      </c>
      <c r="Q125" s="2" t="s">
        <v>94</v>
      </c>
      <c r="R125" s="2" t="s">
        <v>94</v>
      </c>
      <c r="S125" s="2"/>
      <c r="T125" s="2" t="s">
        <v>685</v>
      </c>
      <c r="U125" s="2"/>
      <c r="V125" s="2"/>
    </row>
    <row r="126" spans="1:22" ht="31.5" x14ac:dyDescent="0.25">
      <c r="A126" s="1" t="str">
        <f>INDEX(Chuyenvien[Mã Chuyên viên],MATCH(Thongtin_CQDV[[#This Row],[Tham ke]],Chuyenvien[Tên thẩm kế],0),0)</f>
        <v>107e</v>
      </c>
      <c r="B126" s="1" t="s">
        <v>1006</v>
      </c>
      <c r="C126" s="5" t="s">
        <v>658</v>
      </c>
      <c r="D126" s="5" t="s">
        <v>686</v>
      </c>
      <c r="E126" s="2"/>
      <c r="F126" s="2">
        <v>1001529</v>
      </c>
      <c r="G126" s="2">
        <v>1119719</v>
      </c>
      <c r="H126" s="11">
        <v>429</v>
      </c>
      <c r="I126" s="11">
        <v>160</v>
      </c>
      <c r="J126" s="11">
        <v>161</v>
      </c>
      <c r="K126" s="2" t="s">
        <v>36</v>
      </c>
      <c r="L126" s="2" t="s">
        <v>44</v>
      </c>
      <c r="M126" s="2">
        <v>43</v>
      </c>
      <c r="N126" s="13"/>
      <c r="O126" s="13"/>
      <c r="P126" s="2" t="s">
        <v>82</v>
      </c>
      <c r="Q126" s="2" t="s">
        <v>94</v>
      </c>
      <c r="R126" s="2" t="s">
        <v>94</v>
      </c>
      <c r="S126" s="2"/>
      <c r="T126" s="2" t="s">
        <v>687</v>
      </c>
      <c r="U126" s="2"/>
      <c r="V126" s="2"/>
    </row>
    <row r="127" spans="1:22" ht="31.5" x14ac:dyDescent="0.25">
      <c r="A127" s="1" t="str">
        <f>INDEX(Chuyenvien[Mã Chuyên viên],MATCH(Thongtin_CQDV[[#This Row],[Tham ke]],Chuyenvien[Tên thẩm kế],0),0)</f>
        <v>107e</v>
      </c>
      <c r="B127" s="1" t="s">
        <v>1006</v>
      </c>
      <c r="C127" s="5" t="s">
        <v>658</v>
      </c>
      <c r="D127" s="5" t="s">
        <v>691</v>
      </c>
      <c r="E127" s="2"/>
      <c r="F127" s="2">
        <v>1001529</v>
      </c>
      <c r="G127" s="2">
        <v>1085983</v>
      </c>
      <c r="H127" s="11">
        <v>429</v>
      </c>
      <c r="I127" s="11">
        <v>220</v>
      </c>
      <c r="J127" s="11">
        <v>221</v>
      </c>
      <c r="K127" s="2" t="s">
        <v>36</v>
      </c>
      <c r="L127" s="2" t="s">
        <v>44</v>
      </c>
      <c r="M127" s="2">
        <v>43</v>
      </c>
      <c r="N127" s="13"/>
      <c r="O127" s="13"/>
      <c r="P127" s="2" t="s">
        <v>45</v>
      </c>
      <c r="Q127" s="2" t="s">
        <v>94</v>
      </c>
      <c r="R127" s="2" t="s">
        <v>94</v>
      </c>
      <c r="S127" s="2"/>
      <c r="T127" s="2" t="s">
        <v>692</v>
      </c>
      <c r="U127" s="2"/>
      <c r="V127" s="2"/>
    </row>
    <row r="128" spans="1:22" ht="31.5" x14ac:dyDescent="0.25">
      <c r="A128" s="1" t="str">
        <f>INDEX(Chuyenvien[Mã Chuyên viên],MATCH(Thongtin_CQDV[[#This Row],[Tham ke]],Chuyenvien[Tên thẩm kế],0),0)</f>
        <v>107e</v>
      </c>
      <c r="B128" s="1" t="s">
        <v>1006</v>
      </c>
      <c r="C128" s="5" t="s">
        <v>658</v>
      </c>
      <c r="D128" s="5" t="s">
        <v>693</v>
      </c>
      <c r="E128" s="2"/>
      <c r="F128" s="2">
        <v>1001529</v>
      </c>
      <c r="G128" s="2">
        <v>1007636</v>
      </c>
      <c r="H128" s="11">
        <v>429</v>
      </c>
      <c r="I128" s="11">
        <v>220</v>
      </c>
      <c r="J128" s="11">
        <v>221</v>
      </c>
      <c r="K128" s="2" t="s">
        <v>36</v>
      </c>
      <c r="L128" s="2" t="s">
        <v>44</v>
      </c>
      <c r="M128" s="2">
        <v>43</v>
      </c>
      <c r="N128" s="13"/>
      <c r="O128" s="13"/>
      <c r="P128" s="2" t="s">
        <v>45</v>
      </c>
      <c r="Q128" s="2" t="s">
        <v>94</v>
      </c>
      <c r="R128" s="2" t="s">
        <v>94</v>
      </c>
      <c r="S128" s="2"/>
      <c r="T128" s="2" t="s">
        <v>694</v>
      </c>
      <c r="U128" s="2"/>
      <c r="V128" s="2"/>
    </row>
    <row r="129" spans="1:22" ht="31.5" x14ac:dyDescent="0.25">
      <c r="A129" s="1" t="str">
        <f>INDEX(Chuyenvien[Mã Chuyên viên],MATCH(Thongtin_CQDV[[#This Row],[Tham ke]],Chuyenvien[Tên thẩm kế],0),0)</f>
        <v>107e</v>
      </c>
      <c r="B129" s="1" t="s">
        <v>1006</v>
      </c>
      <c r="C129" s="5" t="s">
        <v>658</v>
      </c>
      <c r="D129" s="5" t="s">
        <v>695</v>
      </c>
      <c r="E129" s="2"/>
      <c r="F129" s="2">
        <v>1001529</v>
      </c>
      <c r="G129" s="2">
        <v>1051374</v>
      </c>
      <c r="H129" s="11">
        <v>429</v>
      </c>
      <c r="I129" s="11">
        <v>160</v>
      </c>
      <c r="J129" s="11">
        <v>161</v>
      </c>
      <c r="K129" s="2" t="s">
        <v>36</v>
      </c>
      <c r="L129" s="2" t="s">
        <v>44</v>
      </c>
      <c r="M129" s="2">
        <v>43</v>
      </c>
      <c r="N129" s="13"/>
      <c r="O129" s="13"/>
      <c r="P129" s="2" t="s">
        <v>82</v>
      </c>
      <c r="Q129" s="2" t="s">
        <v>94</v>
      </c>
      <c r="R129" s="2" t="s">
        <v>94</v>
      </c>
      <c r="S129" s="2"/>
      <c r="T129" s="2" t="s">
        <v>696</v>
      </c>
      <c r="U129" s="2"/>
      <c r="V129" s="2"/>
    </row>
    <row r="130" spans="1:22" ht="31.5" x14ac:dyDescent="0.25">
      <c r="A130" s="1" t="str">
        <f>INDEX(Chuyenvien[Mã Chuyên viên],MATCH(Thongtin_CQDV[[#This Row],[Tham ke]],Chuyenvien[Tên thẩm kế],0),0)</f>
        <v>107e</v>
      </c>
      <c r="B130" s="1" t="s">
        <v>1006</v>
      </c>
      <c r="C130" s="5" t="s">
        <v>658</v>
      </c>
      <c r="D130" s="5" t="s">
        <v>697</v>
      </c>
      <c r="E130" s="2"/>
      <c r="F130" s="2">
        <v>1001529</v>
      </c>
      <c r="G130" s="2">
        <v>0</v>
      </c>
      <c r="H130" s="11">
        <v>429</v>
      </c>
      <c r="I130" s="11">
        <v>160</v>
      </c>
      <c r="J130" s="11">
        <v>161</v>
      </c>
      <c r="K130" s="2" t="s">
        <v>36</v>
      </c>
      <c r="L130" s="2" t="s">
        <v>44</v>
      </c>
      <c r="M130" s="2">
        <v>43</v>
      </c>
      <c r="N130" s="13"/>
      <c r="O130" s="13"/>
      <c r="P130" s="2" t="s">
        <v>45</v>
      </c>
      <c r="Q130" s="2" t="s">
        <v>94</v>
      </c>
      <c r="R130" s="2" t="s">
        <v>94</v>
      </c>
      <c r="S130" s="2"/>
      <c r="T130" s="2" t="s">
        <v>698</v>
      </c>
      <c r="U130" s="2"/>
      <c r="V130" s="2"/>
    </row>
    <row r="131" spans="1:22" ht="31.5" x14ac:dyDescent="0.25">
      <c r="A131" s="1" t="str">
        <f>INDEX(Chuyenvien[Mã Chuyên viên],MATCH(Thongtin_CQDV[[#This Row],[Tham ke]],Chuyenvien[Tên thẩm kế],0),0)</f>
        <v>107e</v>
      </c>
      <c r="B131" s="1" t="s">
        <v>1006</v>
      </c>
      <c r="C131" s="5" t="s">
        <v>658</v>
      </c>
      <c r="D131" s="5" t="s">
        <v>699</v>
      </c>
      <c r="E131" s="2"/>
      <c r="F131" s="2">
        <v>1001529</v>
      </c>
      <c r="G131" s="2">
        <v>1080310</v>
      </c>
      <c r="H131" s="11">
        <v>429</v>
      </c>
      <c r="I131" s="11">
        <v>160</v>
      </c>
      <c r="J131" s="11">
        <v>161</v>
      </c>
      <c r="K131" s="2" t="s">
        <v>36</v>
      </c>
      <c r="L131" s="2" t="s">
        <v>44</v>
      </c>
      <c r="M131" s="2">
        <v>43</v>
      </c>
      <c r="N131" s="13"/>
      <c r="O131" s="13"/>
      <c r="P131" s="2" t="s">
        <v>82</v>
      </c>
      <c r="Q131" s="2" t="s">
        <v>94</v>
      </c>
      <c r="R131" s="2" t="s">
        <v>94</v>
      </c>
      <c r="S131" s="2"/>
      <c r="T131" s="2" t="s">
        <v>700</v>
      </c>
      <c r="U131" s="2"/>
      <c r="V131" s="2"/>
    </row>
    <row r="132" spans="1:22" ht="47.25" x14ac:dyDescent="0.25">
      <c r="A132" s="1" t="str">
        <f>INDEX(Chuyenvien[Mã Chuyên viên],MATCH(Thongtin_CQDV[[#This Row],[Tham ke]],Chuyenvien[Tên thẩm kế],0),0)</f>
        <v>107e</v>
      </c>
      <c r="B132" s="1" t="s">
        <v>1006</v>
      </c>
      <c r="C132" s="5" t="s">
        <v>658</v>
      </c>
      <c r="D132" s="5" t="s">
        <v>701</v>
      </c>
      <c r="E132" s="2"/>
      <c r="F132" s="2">
        <v>1001529</v>
      </c>
      <c r="G132" s="2">
        <v>1047967</v>
      </c>
      <c r="H132" s="11">
        <v>429</v>
      </c>
      <c r="I132" s="11">
        <v>160</v>
      </c>
      <c r="J132" s="11">
        <v>161</v>
      </c>
      <c r="K132" s="2" t="s">
        <v>36</v>
      </c>
      <c r="L132" s="2" t="s">
        <v>44</v>
      </c>
      <c r="M132" s="2">
        <v>43</v>
      </c>
      <c r="N132" s="13"/>
      <c r="O132" s="13"/>
      <c r="P132" s="2" t="s">
        <v>82</v>
      </c>
      <c r="Q132" s="2" t="s">
        <v>94</v>
      </c>
      <c r="R132" s="2" t="s">
        <v>94</v>
      </c>
      <c r="S132" s="2"/>
      <c r="T132" s="2" t="s">
        <v>702</v>
      </c>
      <c r="U132" s="2"/>
      <c r="V132" s="2"/>
    </row>
    <row r="133" spans="1:22" ht="31.5" x14ac:dyDescent="0.25">
      <c r="A133" s="1" t="str">
        <f>INDEX(Chuyenvien[Mã Chuyên viên],MATCH(Thongtin_CQDV[[#This Row],[Tham ke]],Chuyenvien[Tên thẩm kế],0),0)</f>
        <v>107e</v>
      </c>
      <c r="B133" s="1" t="s">
        <v>1006</v>
      </c>
      <c r="C133" s="5" t="s">
        <v>658</v>
      </c>
      <c r="D133" s="5" t="s">
        <v>703</v>
      </c>
      <c r="E133" s="2"/>
      <c r="F133" s="2">
        <v>1001529</v>
      </c>
      <c r="G133" s="2">
        <v>1010106</v>
      </c>
      <c r="H133" s="11">
        <v>429</v>
      </c>
      <c r="I133" s="11">
        <v>160</v>
      </c>
      <c r="J133" s="11">
        <v>161</v>
      </c>
      <c r="K133" s="2" t="s">
        <v>36</v>
      </c>
      <c r="L133" s="2" t="s">
        <v>44</v>
      </c>
      <c r="M133" s="2">
        <v>43</v>
      </c>
      <c r="N133" s="13"/>
      <c r="O133" s="13"/>
      <c r="P133" s="2" t="s">
        <v>82</v>
      </c>
      <c r="Q133" s="2" t="s">
        <v>94</v>
      </c>
      <c r="R133" s="2" t="s">
        <v>94</v>
      </c>
      <c r="S133" s="2"/>
      <c r="T133" s="2" t="s">
        <v>704</v>
      </c>
      <c r="U133" s="2"/>
      <c r="V133" s="2"/>
    </row>
    <row r="134" spans="1:22" ht="47.25" x14ac:dyDescent="0.25">
      <c r="A134" s="1" t="str">
        <f>INDEX(Chuyenvien[Mã Chuyên viên],MATCH(Thongtin_CQDV[[#This Row],[Tham ke]],Chuyenvien[Tên thẩm kế],0),0)</f>
        <v>107e</v>
      </c>
      <c r="B134" s="1" t="s">
        <v>1006</v>
      </c>
      <c r="C134" s="5" t="s">
        <v>41</v>
      </c>
      <c r="D134" s="5" t="s">
        <v>49</v>
      </c>
      <c r="E134" s="2"/>
      <c r="F134" s="2">
        <v>1011147</v>
      </c>
      <c r="G134" s="2">
        <v>1032619</v>
      </c>
      <c r="H134" s="11">
        <v>405</v>
      </c>
      <c r="I134" s="11">
        <v>160</v>
      </c>
      <c r="J134" s="11">
        <v>171</v>
      </c>
      <c r="K134" s="2" t="s">
        <v>36</v>
      </c>
      <c r="L134" s="2" t="s">
        <v>44</v>
      </c>
      <c r="M134" s="2">
        <v>43</v>
      </c>
      <c r="N134" s="13"/>
      <c r="O134" s="13"/>
      <c r="P134" s="2" t="s">
        <v>50</v>
      </c>
      <c r="Q134" s="2" t="s">
        <v>51</v>
      </c>
      <c r="R134" s="2" t="s">
        <v>51</v>
      </c>
      <c r="S134" s="2"/>
      <c r="T134" s="2" t="s">
        <v>52</v>
      </c>
      <c r="U134" s="2"/>
      <c r="V134" s="2"/>
    </row>
    <row r="135" spans="1:22" ht="31.5" x14ac:dyDescent="0.25">
      <c r="A135" s="1" t="str">
        <f>INDEX(Chuyenvien[Mã Chuyên viên],MATCH(Thongtin_CQDV[[#This Row],[Tham ke]],Chuyenvien[Tên thẩm kế],0),0)</f>
        <v>107e</v>
      </c>
      <c r="B135" s="1" t="s">
        <v>1006</v>
      </c>
      <c r="C135" s="5" t="s">
        <v>658</v>
      </c>
      <c r="D135" s="5" t="s">
        <v>705</v>
      </c>
      <c r="E135" s="2"/>
      <c r="F135" s="2">
        <v>1001529</v>
      </c>
      <c r="G135" s="2">
        <v>3027050</v>
      </c>
      <c r="H135" s="11">
        <v>429</v>
      </c>
      <c r="I135" s="11">
        <v>220</v>
      </c>
      <c r="J135" s="11">
        <v>221</v>
      </c>
      <c r="K135" s="2" t="s">
        <v>36</v>
      </c>
      <c r="L135" s="2" t="s">
        <v>44</v>
      </c>
      <c r="M135" s="2">
        <v>43</v>
      </c>
      <c r="N135" s="13"/>
      <c r="O135" s="13"/>
      <c r="P135" s="2" t="s">
        <v>45</v>
      </c>
      <c r="Q135" s="2" t="s">
        <v>94</v>
      </c>
      <c r="R135" s="2" t="s">
        <v>94</v>
      </c>
      <c r="S135" s="2"/>
      <c r="T135" s="2" t="s">
        <v>706</v>
      </c>
      <c r="U135" s="2"/>
      <c r="V135" s="2"/>
    </row>
    <row r="136" spans="1:22" ht="47.25" x14ac:dyDescent="0.25">
      <c r="A136" s="1" t="str">
        <f>INDEX(Chuyenvien[Mã Chuyên viên],MATCH(Thongtin_CQDV[[#This Row],[Tham ke]],Chuyenvien[Tên thẩm kế],0),0)</f>
        <v>107e</v>
      </c>
      <c r="B136" s="1" t="s">
        <v>1006</v>
      </c>
      <c r="C136" s="5" t="s">
        <v>201</v>
      </c>
      <c r="D136" s="5" t="s">
        <v>446</v>
      </c>
      <c r="E136" s="2"/>
      <c r="F136" s="2">
        <v>1051217</v>
      </c>
      <c r="G136" s="2">
        <v>1052360</v>
      </c>
      <c r="H136" s="11">
        <v>422</v>
      </c>
      <c r="I136" s="11">
        <v>70</v>
      </c>
      <c r="J136" s="11">
        <v>75</v>
      </c>
      <c r="K136" s="2" t="s">
        <v>36</v>
      </c>
      <c r="L136" s="2" t="s">
        <v>44</v>
      </c>
      <c r="M136" s="2">
        <v>43</v>
      </c>
      <c r="N136" s="13"/>
      <c r="O136" s="13"/>
      <c r="P136" s="2" t="s">
        <v>82</v>
      </c>
      <c r="Q136" s="2" t="s">
        <v>203</v>
      </c>
      <c r="R136" s="2" t="s">
        <v>203</v>
      </c>
      <c r="S136" s="2"/>
      <c r="T136" s="14" t="s">
        <v>447</v>
      </c>
      <c r="U136" s="2"/>
      <c r="V136" s="2"/>
    </row>
    <row r="137" spans="1:22" ht="47.25" x14ac:dyDescent="0.25">
      <c r="A137" s="1" t="str">
        <f>INDEX(Chuyenvien[Mã Chuyên viên],MATCH(Thongtin_CQDV[[#This Row],[Tham ke]],Chuyenvien[Tên thẩm kế],0),0)</f>
        <v>107e</v>
      </c>
      <c r="B137" s="1" t="s">
        <v>1006</v>
      </c>
      <c r="C137" s="5" t="s">
        <v>201</v>
      </c>
      <c r="D137" s="5" t="s">
        <v>448</v>
      </c>
      <c r="E137" s="2"/>
      <c r="F137" s="2">
        <v>1051217</v>
      </c>
      <c r="G137" s="2">
        <v>1006376</v>
      </c>
      <c r="H137" s="11">
        <v>422</v>
      </c>
      <c r="I137" s="11">
        <v>70</v>
      </c>
      <c r="J137" s="11">
        <v>75</v>
      </c>
      <c r="K137" s="2" t="s">
        <v>36</v>
      </c>
      <c r="L137" s="2" t="s">
        <v>44</v>
      </c>
      <c r="M137" s="2">
        <v>43</v>
      </c>
      <c r="N137" s="13"/>
      <c r="O137" s="13"/>
      <c r="P137" s="2" t="s">
        <v>82</v>
      </c>
      <c r="Q137" s="2" t="s">
        <v>203</v>
      </c>
      <c r="R137" s="2" t="s">
        <v>203</v>
      </c>
      <c r="S137" s="2"/>
      <c r="T137" s="14" t="s">
        <v>449</v>
      </c>
      <c r="U137" s="2"/>
      <c r="V137" s="2"/>
    </row>
    <row r="138" spans="1:22" ht="31.5" x14ac:dyDescent="0.25">
      <c r="A138" s="1" t="str">
        <f>INDEX(Chuyenvien[Mã Chuyên viên],MATCH(Thongtin_CQDV[[#This Row],[Tham ke]],Chuyenvien[Tên thẩm kế],0),0)</f>
        <v>107e</v>
      </c>
      <c r="B138" s="1" t="s">
        <v>1006</v>
      </c>
      <c r="C138" s="5" t="s">
        <v>201</v>
      </c>
      <c r="D138" s="5" t="s">
        <v>450</v>
      </c>
      <c r="E138" s="2"/>
      <c r="F138" s="2">
        <v>1051217</v>
      </c>
      <c r="G138" s="2">
        <v>1036941</v>
      </c>
      <c r="H138" s="11">
        <v>422</v>
      </c>
      <c r="I138" s="11">
        <v>70</v>
      </c>
      <c r="J138" s="11">
        <v>75</v>
      </c>
      <c r="K138" s="2" t="s">
        <v>36</v>
      </c>
      <c r="L138" s="2" t="s">
        <v>44</v>
      </c>
      <c r="M138" s="2">
        <v>43</v>
      </c>
      <c r="N138" s="13"/>
      <c r="O138" s="13"/>
      <c r="P138" s="2" t="s">
        <v>82</v>
      </c>
      <c r="Q138" s="2" t="s">
        <v>203</v>
      </c>
      <c r="R138" s="2" t="s">
        <v>203</v>
      </c>
      <c r="S138" s="2"/>
      <c r="T138" s="14" t="s">
        <v>451</v>
      </c>
      <c r="U138" s="2"/>
      <c r="V138" s="2"/>
    </row>
    <row r="139" spans="1:22" ht="63" x14ac:dyDescent="0.25">
      <c r="A139" s="1" t="str">
        <f>INDEX(Chuyenvien[Mã Chuyên viên],MATCH(Thongtin_CQDV[[#This Row],[Tham ke]],Chuyenvien[Tên thẩm kế],0),0)</f>
        <v>107e</v>
      </c>
      <c r="B139" s="1" t="s">
        <v>1006</v>
      </c>
      <c r="C139" s="5" t="s">
        <v>201</v>
      </c>
      <c r="D139" s="5" t="s">
        <v>452</v>
      </c>
      <c r="E139" s="2"/>
      <c r="F139" s="2">
        <v>1051217</v>
      </c>
      <c r="G139" s="2">
        <v>1006382</v>
      </c>
      <c r="H139" s="11">
        <v>422</v>
      </c>
      <c r="I139" s="11">
        <v>70</v>
      </c>
      <c r="J139" s="11">
        <v>71</v>
      </c>
      <c r="K139" s="2" t="s">
        <v>36</v>
      </c>
      <c r="L139" s="2" t="s">
        <v>44</v>
      </c>
      <c r="M139" s="2">
        <v>43</v>
      </c>
      <c r="N139" s="13"/>
      <c r="O139" s="13"/>
      <c r="P139" s="2" t="s">
        <v>50</v>
      </c>
      <c r="Q139" s="2" t="s">
        <v>203</v>
      </c>
      <c r="R139" s="2" t="s">
        <v>203</v>
      </c>
      <c r="S139" s="2"/>
      <c r="T139" s="14" t="s">
        <v>453</v>
      </c>
      <c r="U139" s="2"/>
      <c r="V139" s="2"/>
    </row>
    <row r="140" spans="1:22" ht="63" x14ac:dyDescent="0.25">
      <c r="A140" s="1" t="str">
        <f>INDEX(Chuyenvien[Mã Chuyên viên],MATCH(Thongtin_CQDV[[#This Row],[Tham ke]],Chuyenvien[Tên thẩm kế],0),0)</f>
        <v>107e</v>
      </c>
      <c r="B140" s="1" t="s">
        <v>1006</v>
      </c>
      <c r="C140" s="5" t="s">
        <v>201</v>
      </c>
      <c r="D140" s="5" t="s">
        <v>454</v>
      </c>
      <c r="E140" s="2"/>
      <c r="F140" s="2">
        <v>1051217</v>
      </c>
      <c r="G140" s="2">
        <v>1015952</v>
      </c>
      <c r="H140" s="11">
        <v>422</v>
      </c>
      <c r="I140" s="11">
        <v>70</v>
      </c>
      <c r="J140" s="11">
        <v>72</v>
      </c>
      <c r="K140" s="2" t="s">
        <v>36</v>
      </c>
      <c r="L140" s="2" t="s">
        <v>44</v>
      </c>
      <c r="M140" s="2">
        <v>43</v>
      </c>
      <c r="N140" s="13"/>
      <c r="O140" s="13"/>
      <c r="P140" s="2" t="s">
        <v>50</v>
      </c>
      <c r="Q140" s="2" t="s">
        <v>203</v>
      </c>
      <c r="R140" s="2" t="s">
        <v>203</v>
      </c>
      <c r="S140" s="2"/>
      <c r="T140" s="14" t="s">
        <v>455</v>
      </c>
      <c r="U140" s="2"/>
      <c r="V140" s="2"/>
    </row>
    <row r="141" spans="1:22" ht="47.25" x14ac:dyDescent="0.25">
      <c r="A141" s="1" t="str">
        <f>INDEX(Chuyenvien[Mã Chuyên viên],MATCH(Thongtin_CQDV[[#This Row],[Tham ke]],Chuyenvien[Tên thẩm kế],0),0)</f>
        <v>107e</v>
      </c>
      <c r="B141" s="1" t="s">
        <v>1006</v>
      </c>
      <c r="C141" s="5" t="s">
        <v>201</v>
      </c>
      <c r="D141" s="5" t="s">
        <v>456</v>
      </c>
      <c r="E141" s="2"/>
      <c r="F141" s="2">
        <v>1051217</v>
      </c>
      <c r="G141" s="2">
        <v>1086114</v>
      </c>
      <c r="H141" s="11">
        <v>422</v>
      </c>
      <c r="I141" s="11">
        <v>70</v>
      </c>
      <c r="J141" s="11">
        <v>72</v>
      </c>
      <c r="K141" s="2" t="s">
        <v>36</v>
      </c>
      <c r="L141" s="2" t="s">
        <v>44</v>
      </c>
      <c r="M141" s="2">
        <v>43</v>
      </c>
      <c r="N141" s="13"/>
      <c r="O141" s="13"/>
      <c r="P141" s="2" t="s">
        <v>50</v>
      </c>
      <c r="Q141" s="2" t="s">
        <v>203</v>
      </c>
      <c r="R141" s="2" t="s">
        <v>203</v>
      </c>
      <c r="S141" s="2"/>
      <c r="T141" s="14" t="s">
        <v>457</v>
      </c>
      <c r="U141" s="2"/>
      <c r="V141" s="2"/>
    </row>
    <row r="142" spans="1:22" ht="31.5" x14ac:dyDescent="0.25">
      <c r="A142" s="1" t="str">
        <f>INDEX(Chuyenvien[Mã Chuyên viên],MATCH(Thongtin_CQDV[[#This Row],[Tham ke]],Chuyenvien[Tên thẩm kế],0),0)</f>
        <v>107e</v>
      </c>
      <c r="B142" s="1" t="s">
        <v>1006</v>
      </c>
      <c r="C142" s="5" t="s">
        <v>658</v>
      </c>
      <c r="D142" s="5" t="s">
        <v>707</v>
      </c>
      <c r="E142" s="2"/>
      <c r="F142" s="2">
        <v>1001529</v>
      </c>
      <c r="G142" s="2">
        <v>1015839</v>
      </c>
      <c r="H142" s="11">
        <v>429</v>
      </c>
      <c r="I142" s="11">
        <v>220</v>
      </c>
      <c r="J142" s="11">
        <v>221</v>
      </c>
      <c r="K142" s="2" t="s">
        <v>36</v>
      </c>
      <c r="L142" s="2" t="s">
        <v>44</v>
      </c>
      <c r="M142" s="2">
        <v>43</v>
      </c>
      <c r="N142" s="13"/>
      <c r="O142" s="13"/>
      <c r="P142" s="2" t="s">
        <v>82</v>
      </c>
      <c r="Q142" s="2" t="s">
        <v>94</v>
      </c>
      <c r="R142" s="2" t="s">
        <v>94</v>
      </c>
      <c r="S142" s="2"/>
      <c r="T142" s="2" t="s">
        <v>708</v>
      </c>
      <c r="U142" s="2"/>
      <c r="V142" s="2"/>
    </row>
    <row r="143" spans="1:22" ht="47.25" x14ac:dyDescent="0.25">
      <c r="A143" s="1" t="str">
        <f>INDEX(Chuyenvien[Mã Chuyên viên],MATCH(Thongtin_CQDV[[#This Row],[Tham ke]],Chuyenvien[Tên thẩm kế],0),0)</f>
        <v>107e</v>
      </c>
      <c r="B143" s="1" t="s">
        <v>1006</v>
      </c>
      <c r="C143" s="5" t="s">
        <v>201</v>
      </c>
      <c r="D143" s="5" t="s">
        <v>458</v>
      </c>
      <c r="E143" s="2"/>
      <c r="F143" s="2">
        <v>1051217</v>
      </c>
      <c r="G143" s="2">
        <v>1076866</v>
      </c>
      <c r="H143" s="11">
        <v>422</v>
      </c>
      <c r="I143" s="11">
        <v>70</v>
      </c>
      <c r="J143" s="11">
        <v>75</v>
      </c>
      <c r="K143" s="2" t="s">
        <v>36</v>
      </c>
      <c r="L143" s="2" t="s">
        <v>44</v>
      </c>
      <c r="M143" s="2">
        <v>43</v>
      </c>
      <c r="N143" s="13"/>
      <c r="O143" s="13"/>
      <c r="P143" s="2" t="s">
        <v>82</v>
      </c>
      <c r="Q143" s="2" t="s">
        <v>203</v>
      </c>
      <c r="R143" s="2" t="s">
        <v>203</v>
      </c>
      <c r="S143" s="2"/>
      <c r="T143" s="14" t="s">
        <v>0</v>
      </c>
      <c r="U143" s="2"/>
      <c r="V143" s="2"/>
    </row>
    <row r="144" spans="1:22" ht="31.5" x14ac:dyDescent="0.25">
      <c r="A144" s="1" t="str">
        <f>INDEX(Chuyenvien[Mã Chuyên viên],MATCH(Thongtin_CQDV[[#This Row],[Tham ke]],Chuyenvien[Tên thẩm kế],0),0)</f>
        <v>107e</v>
      </c>
      <c r="B144" s="1" t="s">
        <v>1006</v>
      </c>
      <c r="C144" s="5" t="s">
        <v>201</v>
      </c>
      <c r="D144" s="5" t="s">
        <v>459</v>
      </c>
      <c r="E144" s="2"/>
      <c r="F144" s="2">
        <v>1051217</v>
      </c>
      <c r="G144" s="2">
        <v>0</v>
      </c>
      <c r="H144" s="11">
        <v>422</v>
      </c>
      <c r="I144" s="11">
        <v>70</v>
      </c>
      <c r="J144" s="11">
        <v>0</v>
      </c>
      <c r="K144" s="2" t="s">
        <v>36</v>
      </c>
      <c r="L144" s="2" t="s">
        <v>44</v>
      </c>
      <c r="M144" s="2">
        <v>43</v>
      </c>
      <c r="N144" s="13"/>
      <c r="O144" s="13"/>
      <c r="P144" s="2" t="s">
        <v>45</v>
      </c>
      <c r="Q144" s="2" t="s">
        <v>83</v>
      </c>
      <c r="R144" s="2" t="s">
        <v>83</v>
      </c>
      <c r="S144" s="2"/>
      <c r="T144" s="2" t="s">
        <v>460</v>
      </c>
      <c r="U144" s="2"/>
      <c r="V144" s="2"/>
    </row>
    <row r="145" spans="1:22" ht="31.5" x14ac:dyDescent="0.25">
      <c r="A145" s="1" t="str">
        <f>INDEX(Chuyenvien[Mã Chuyên viên],MATCH(Thongtin_CQDV[[#This Row],[Tham ke]],Chuyenvien[Tên thẩm kế],0),0)</f>
        <v>107e</v>
      </c>
      <c r="B145" s="1" t="s">
        <v>1006</v>
      </c>
      <c r="C145" s="5" t="s">
        <v>658</v>
      </c>
      <c r="D145" s="5" t="s">
        <v>709</v>
      </c>
      <c r="E145" s="2"/>
      <c r="F145" s="2">
        <v>1001529</v>
      </c>
      <c r="G145" s="2">
        <v>1116667</v>
      </c>
      <c r="H145" s="11">
        <v>429</v>
      </c>
      <c r="I145" s="11">
        <v>220</v>
      </c>
      <c r="J145" s="11">
        <v>221</v>
      </c>
      <c r="K145" s="2" t="s">
        <v>36</v>
      </c>
      <c r="L145" s="2" t="s">
        <v>44</v>
      </c>
      <c r="M145" s="2">
        <v>43</v>
      </c>
      <c r="N145" s="13"/>
      <c r="O145" s="13"/>
      <c r="P145" s="2" t="s">
        <v>45</v>
      </c>
      <c r="Q145" s="2" t="s">
        <v>94</v>
      </c>
      <c r="R145" s="2" t="s">
        <v>94</v>
      </c>
      <c r="S145" s="2"/>
      <c r="T145" s="2" t="s">
        <v>710</v>
      </c>
      <c r="U145" s="2"/>
      <c r="V145" s="2"/>
    </row>
    <row r="146" spans="1:22" ht="31.5" x14ac:dyDescent="0.25">
      <c r="A146" s="1" t="str">
        <f>INDEX(Chuyenvien[Mã Chuyên viên],MATCH(Thongtin_CQDV[[#This Row],[Tham ke]],Chuyenvien[Tên thẩm kế],0),0)</f>
        <v>107e</v>
      </c>
      <c r="B146" s="1" t="s">
        <v>1006</v>
      </c>
      <c r="C146" s="5" t="s">
        <v>658</v>
      </c>
      <c r="D146" s="5" t="s">
        <v>711</v>
      </c>
      <c r="E146" s="2"/>
      <c r="F146" s="2">
        <v>1001529</v>
      </c>
      <c r="G146" s="2">
        <v>1095496</v>
      </c>
      <c r="H146" s="11">
        <v>429</v>
      </c>
      <c r="I146" s="11">
        <v>220</v>
      </c>
      <c r="J146" s="11">
        <v>221</v>
      </c>
      <c r="K146" s="2" t="s">
        <v>36</v>
      </c>
      <c r="L146" s="2" t="s">
        <v>44</v>
      </c>
      <c r="M146" s="2">
        <v>43</v>
      </c>
      <c r="N146" s="13"/>
      <c r="O146" s="13"/>
      <c r="P146" s="2" t="s">
        <v>45</v>
      </c>
      <c r="Q146" s="2" t="s">
        <v>94</v>
      </c>
      <c r="R146" s="2" t="s">
        <v>94</v>
      </c>
      <c r="S146" s="2"/>
      <c r="T146" s="2" t="s">
        <v>712</v>
      </c>
      <c r="U146" s="2"/>
      <c r="V146" s="2"/>
    </row>
    <row r="147" spans="1:22" ht="31.5" x14ac:dyDescent="0.25">
      <c r="A147" s="1" t="str">
        <f>INDEX(Chuyenvien[Mã Chuyên viên],MATCH(Thongtin_CQDV[[#This Row],[Tham ke]],Chuyenvien[Tên thẩm kế],0),0)</f>
        <v>107e</v>
      </c>
      <c r="B147" s="1" t="s">
        <v>1006</v>
      </c>
      <c r="C147" s="5" t="s">
        <v>658</v>
      </c>
      <c r="D147" s="5" t="s">
        <v>713</v>
      </c>
      <c r="E147" s="2"/>
      <c r="F147" s="2">
        <v>1001529</v>
      </c>
      <c r="G147" s="2">
        <v>1110358</v>
      </c>
      <c r="H147" s="11">
        <v>429</v>
      </c>
      <c r="I147" s="11">
        <v>220</v>
      </c>
      <c r="J147" s="11">
        <v>221</v>
      </c>
      <c r="K147" s="2" t="s">
        <v>36</v>
      </c>
      <c r="L147" s="2" t="s">
        <v>44</v>
      </c>
      <c r="M147" s="2">
        <v>43</v>
      </c>
      <c r="N147" s="13"/>
      <c r="O147" s="13"/>
      <c r="P147" s="2" t="s">
        <v>50</v>
      </c>
      <c r="Q147" s="2" t="s">
        <v>94</v>
      </c>
      <c r="R147" s="2" t="s">
        <v>94</v>
      </c>
      <c r="S147" s="2"/>
      <c r="T147" s="2" t="s">
        <v>714</v>
      </c>
      <c r="U147" s="2"/>
      <c r="V147" s="2"/>
    </row>
    <row r="148" spans="1:22" ht="31.5" x14ac:dyDescent="0.25">
      <c r="A148" s="1" t="str">
        <f>INDEX(Chuyenvien[Mã Chuyên viên],MATCH(Thongtin_CQDV[[#This Row],[Tham ke]],Chuyenvien[Tên thẩm kế],0),0)</f>
        <v>107e</v>
      </c>
      <c r="B148" s="1" t="s">
        <v>1006</v>
      </c>
      <c r="C148" s="5" t="s">
        <v>658</v>
      </c>
      <c r="D148" s="5" t="s">
        <v>715</v>
      </c>
      <c r="E148" s="2"/>
      <c r="F148" s="2">
        <v>1001529</v>
      </c>
      <c r="G148" s="2">
        <v>1095497</v>
      </c>
      <c r="H148" s="11">
        <v>429</v>
      </c>
      <c r="I148" s="11">
        <v>220</v>
      </c>
      <c r="J148" s="11">
        <v>221</v>
      </c>
      <c r="K148" s="2" t="s">
        <v>36</v>
      </c>
      <c r="L148" s="2" t="s">
        <v>44</v>
      </c>
      <c r="M148" s="2">
        <v>43</v>
      </c>
      <c r="N148" s="13"/>
      <c r="O148" s="13"/>
      <c r="P148" s="2" t="s">
        <v>45</v>
      </c>
      <c r="Q148" s="2" t="s">
        <v>94</v>
      </c>
      <c r="R148" s="2" t="s">
        <v>94</v>
      </c>
      <c r="S148" s="2"/>
      <c r="T148" s="2" t="s">
        <v>716</v>
      </c>
      <c r="U148" s="2"/>
      <c r="V148" s="2"/>
    </row>
    <row r="149" spans="1:22" ht="31.5" x14ac:dyDescent="0.25">
      <c r="A149" s="1" t="str">
        <f>INDEX(Chuyenvien[Mã Chuyên viên],MATCH(Thongtin_CQDV[[#This Row],[Tham ke]],Chuyenvien[Tên thẩm kế],0),0)</f>
        <v>107e</v>
      </c>
      <c r="B149" s="1" t="s">
        <v>1006</v>
      </c>
      <c r="C149" s="5" t="s">
        <v>658</v>
      </c>
      <c r="D149" s="5" t="s">
        <v>717</v>
      </c>
      <c r="E149" s="2"/>
      <c r="F149" s="2">
        <v>1001529</v>
      </c>
      <c r="G149" s="2">
        <v>1116668</v>
      </c>
      <c r="H149" s="11">
        <v>429</v>
      </c>
      <c r="I149" s="11">
        <v>220</v>
      </c>
      <c r="J149" s="11">
        <v>221</v>
      </c>
      <c r="K149" s="2" t="s">
        <v>36</v>
      </c>
      <c r="L149" s="2" t="s">
        <v>44</v>
      </c>
      <c r="M149" s="2">
        <v>43</v>
      </c>
      <c r="N149" s="13"/>
      <c r="O149" s="13"/>
      <c r="P149" s="2" t="s">
        <v>45</v>
      </c>
      <c r="Q149" s="2" t="s">
        <v>94</v>
      </c>
      <c r="R149" s="2" t="s">
        <v>94</v>
      </c>
      <c r="S149" s="2"/>
      <c r="T149" s="2" t="s">
        <v>718</v>
      </c>
      <c r="U149" s="2"/>
      <c r="V149" s="2"/>
    </row>
    <row r="150" spans="1:22" ht="31.5" x14ac:dyDescent="0.25">
      <c r="A150" s="1" t="str">
        <f>INDEX(Chuyenvien[Mã Chuyên viên],MATCH(Thongtin_CQDV[[#This Row],[Tham ke]],Chuyenvien[Tên thẩm kế],0),0)</f>
        <v>107e</v>
      </c>
      <c r="B150" s="1" t="s">
        <v>1006</v>
      </c>
      <c r="C150" s="5" t="s">
        <v>658</v>
      </c>
      <c r="D150" s="5" t="s">
        <v>719</v>
      </c>
      <c r="E150" s="2"/>
      <c r="F150" s="2">
        <v>1001529</v>
      </c>
      <c r="G150" s="2">
        <v>1047683</v>
      </c>
      <c r="H150" s="11">
        <v>429</v>
      </c>
      <c r="I150" s="11">
        <v>160</v>
      </c>
      <c r="J150" s="11">
        <v>161</v>
      </c>
      <c r="K150" s="2" t="s">
        <v>36</v>
      </c>
      <c r="L150" s="2" t="s">
        <v>44</v>
      </c>
      <c r="M150" s="2">
        <v>43</v>
      </c>
      <c r="N150" s="13"/>
      <c r="O150" s="13"/>
      <c r="P150" s="2" t="s">
        <v>82</v>
      </c>
      <c r="Q150" s="2" t="s">
        <v>94</v>
      </c>
      <c r="R150" s="2" t="s">
        <v>94</v>
      </c>
      <c r="S150" s="2"/>
      <c r="T150" s="2" t="s">
        <v>720</v>
      </c>
      <c r="U150" s="2"/>
      <c r="V150" s="2"/>
    </row>
    <row r="151" spans="1:22" ht="31.5" x14ac:dyDescent="0.25">
      <c r="A151" s="1" t="str">
        <f>INDEX(Chuyenvien[Mã Chuyên viên],MATCH(Thongtin_CQDV[[#This Row],[Tham ke]],Chuyenvien[Tên thẩm kế],0),0)</f>
        <v>107e</v>
      </c>
      <c r="B151" s="1" t="s">
        <v>1006</v>
      </c>
      <c r="C151" s="5" t="s">
        <v>201</v>
      </c>
      <c r="D151" s="5" t="s">
        <v>461</v>
      </c>
      <c r="E151" s="2"/>
      <c r="F151" s="2">
        <v>1051217</v>
      </c>
      <c r="G151" s="2">
        <v>0</v>
      </c>
      <c r="H151" s="11">
        <v>422</v>
      </c>
      <c r="I151" s="11">
        <v>70</v>
      </c>
      <c r="J151" s="11">
        <v>0</v>
      </c>
      <c r="K151" s="2" t="s">
        <v>36</v>
      </c>
      <c r="L151" s="2" t="s">
        <v>44</v>
      </c>
      <c r="M151" s="2">
        <v>43</v>
      </c>
      <c r="N151" s="13"/>
      <c r="O151" s="13"/>
      <c r="P151" s="2" t="s">
        <v>45</v>
      </c>
      <c r="Q151" s="2" t="s">
        <v>83</v>
      </c>
      <c r="R151" s="2" t="s">
        <v>83</v>
      </c>
      <c r="S151" s="2"/>
      <c r="T151" s="2" t="s">
        <v>462</v>
      </c>
      <c r="U151" s="2"/>
      <c r="V151" s="2"/>
    </row>
    <row r="152" spans="1:22" ht="47.25" x14ac:dyDescent="0.25">
      <c r="A152" s="1" t="str">
        <f>INDEX(Chuyenvien[Mã Chuyên viên],MATCH(Thongtin_CQDV[[#This Row],[Tham ke]],Chuyenvien[Tên thẩm kế],0),0)</f>
        <v>107e</v>
      </c>
      <c r="B152" s="1" t="s">
        <v>1006</v>
      </c>
      <c r="C152" s="5" t="s">
        <v>41</v>
      </c>
      <c r="D152" s="5" t="s">
        <v>53</v>
      </c>
      <c r="E152" s="2"/>
      <c r="F152" s="2">
        <v>1011147</v>
      </c>
      <c r="G152" s="2">
        <v>1035660</v>
      </c>
      <c r="H152" s="11">
        <v>405</v>
      </c>
      <c r="I152" s="11">
        <v>160</v>
      </c>
      <c r="J152" s="11">
        <v>171</v>
      </c>
      <c r="K152" s="2" t="s">
        <v>36</v>
      </c>
      <c r="L152" s="2" t="s">
        <v>44</v>
      </c>
      <c r="M152" s="2">
        <v>43</v>
      </c>
      <c r="N152" s="13"/>
      <c r="O152" s="13"/>
      <c r="P152" s="2" t="s">
        <v>50</v>
      </c>
      <c r="Q152" s="2" t="s">
        <v>51</v>
      </c>
      <c r="R152" s="2" t="s">
        <v>51</v>
      </c>
      <c r="S152" s="2"/>
      <c r="T152" s="2" t="s">
        <v>54</v>
      </c>
      <c r="U152" s="2"/>
      <c r="V152" s="2"/>
    </row>
    <row r="153" spans="1:22" ht="47.25" x14ac:dyDescent="0.25">
      <c r="A153" s="1" t="str">
        <f>INDEX(Chuyenvien[Mã Chuyên viên],MATCH(Thongtin_CQDV[[#This Row],[Tham ke]],Chuyenvien[Tên thẩm kế],0),0)</f>
        <v>107e</v>
      </c>
      <c r="B153" s="1" t="s">
        <v>1006</v>
      </c>
      <c r="C153" s="5" t="s">
        <v>658</v>
      </c>
      <c r="D153" s="5" t="s">
        <v>721</v>
      </c>
      <c r="E153" s="2"/>
      <c r="F153" s="2">
        <v>1001529</v>
      </c>
      <c r="G153" s="2">
        <v>1086118</v>
      </c>
      <c r="H153" s="11">
        <v>429</v>
      </c>
      <c r="I153" s="11">
        <v>160</v>
      </c>
      <c r="J153" s="11">
        <v>161</v>
      </c>
      <c r="K153" s="2" t="s">
        <v>36</v>
      </c>
      <c r="L153" s="2" t="s">
        <v>44</v>
      </c>
      <c r="M153" s="2">
        <v>43</v>
      </c>
      <c r="N153" s="13"/>
      <c r="O153" s="13"/>
      <c r="P153" s="2" t="s">
        <v>45</v>
      </c>
      <c r="Q153" s="2" t="s">
        <v>94</v>
      </c>
      <c r="R153" s="2" t="s">
        <v>94</v>
      </c>
      <c r="S153" s="2"/>
      <c r="T153" s="2" t="s">
        <v>722</v>
      </c>
      <c r="U153" s="2"/>
      <c r="V153" s="2"/>
    </row>
    <row r="154" spans="1:22" ht="31.5" x14ac:dyDescent="0.25">
      <c r="A154" s="1" t="str">
        <f>INDEX(Chuyenvien[Mã Chuyên viên],MATCH(Thongtin_CQDV[[#This Row],[Tham ke]],Chuyenvien[Tên thẩm kế],0),0)</f>
        <v>107e</v>
      </c>
      <c r="B154" s="1" t="s">
        <v>1006</v>
      </c>
      <c r="C154" s="5" t="s">
        <v>658</v>
      </c>
      <c r="D154" s="5" t="s">
        <v>723</v>
      </c>
      <c r="E154" s="2"/>
      <c r="F154" s="2">
        <v>1001529</v>
      </c>
      <c r="G154" s="2">
        <v>1050141</v>
      </c>
      <c r="H154" s="11">
        <v>429</v>
      </c>
      <c r="I154" s="11">
        <v>160</v>
      </c>
      <c r="J154" s="11">
        <v>161</v>
      </c>
      <c r="K154" s="2" t="s">
        <v>36</v>
      </c>
      <c r="L154" s="2" t="s">
        <v>44</v>
      </c>
      <c r="M154" s="2">
        <v>43</v>
      </c>
      <c r="N154" s="13"/>
      <c r="O154" s="13"/>
      <c r="P154" s="2" t="s">
        <v>82</v>
      </c>
      <c r="Q154" s="2" t="s">
        <v>94</v>
      </c>
      <c r="R154" s="2" t="s">
        <v>94</v>
      </c>
      <c r="S154" s="2"/>
      <c r="T154" s="2" t="s">
        <v>724</v>
      </c>
      <c r="U154" s="2"/>
      <c r="V154" s="2"/>
    </row>
    <row r="155" spans="1:22" ht="31.5" x14ac:dyDescent="0.25">
      <c r="A155" s="1" t="str">
        <f>INDEX(Chuyenvien[Mã Chuyên viên],MATCH(Thongtin_CQDV[[#This Row],[Tham ke]],Chuyenvien[Tên thẩm kế],0),0)</f>
        <v>107e</v>
      </c>
      <c r="B155" s="1" t="s">
        <v>1006</v>
      </c>
      <c r="C155" s="5" t="s">
        <v>658</v>
      </c>
      <c r="D155" s="5" t="s">
        <v>725</v>
      </c>
      <c r="E155" s="2"/>
      <c r="F155" s="2">
        <v>1001529</v>
      </c>
      <c r="G155" s="2">
        <v>1046693</v>
      </c>
      <c r="H155" s="11">
        <v>429</v>
      </c>
      <c r="I155" s="11">
        <v>70</v>
      </c>
      <c r="J155" s="11">
        <v>93</v>
      </c>
      <c r="K155" s="2" t="s">
        <v>36</v>
      </c>
      <c r="L155" s="2" t="s">
        <v>44</v>
      </c>
      <c r="M155" s="2">
        <v>43</v>
      </c>
      <c r="N155" s="13"/>
      <c r="O155" s="13"/>
      <c r="P155" s="2" t="s">
        <v>82</v>
      </c>
      <c r="Q155" s="2" t="s">
        <v>83</v>
      </c>
      <c r="R155" s="2" t="s">
        <v>83</v>
      </c>
      <c r="S155" s="2"/>
      <c r="T155" s="2" t="s">
        <v>726</v>
      </c>
      <c r="U155" s="2"/>
      <c r="V155" s="2"/>
    </row>
    <row r="156" spans="1:22" ht="31.5" x14ac:dyDescent="0.25">
      <c r="A156" s="1" t="str">
        <f>INDEX(Chuyenvien[Mã Chuyên viên],MATCH(Thongtin_CQDV[[#This Row],[Tham ke]],Chuyenvien[Tên thẩm kế],0),0)</f>
        <v>107e</v>
      </c>
      <c r="B156" s="1" t="s">
        <v>1006</v>
      </c>
      <c r="C156" s="5" t="s">
        <v>201</v>
      </c>
      <c r="D156" s="5" t="s">
        <v>463</v>
      </c>
      <c r="E156" s="2"/>
      <c r="F156" s="2">
        <v>1051217</v>
      </c>
      <c r="G156" s="2">
        <v>1042363</v>
      </c>
      <c r="H156" s="11">
        <v>422</v>
      </c>
      <c r="I156" s="11">
        <v>70</v>
      </c>
      <c r="J156" s="11">
        <v>71</v>
      </c>
      <c r="K156" s="2" t="s">
        <v>36</v>
      </c>
      <c r="L156" s="2" t="s">
        <v>44</v>
      </c>
      <c r="M156" s="2">
        <v>43</v>
      </c>
      <c r="N156" s="13"/>
      <c r="O156" s="13"/>
      <c r="P156" s="2" t="s">
        <v>82</v>
      </c>
      <c r="Q156" s="2" t="s">
        <v>203</v>
      </c>
      <c r="R156" s="2" t="s">
        <v>203</v>
      </c>
      <c r="S156" s="2"/>
      <c r="T156" s="14" t="s">
        <v>464</v>
      </c>
      <c r="U156" s="2"/>
      <c r="V156" s="2"/>
    </row>
    <row r="157" spans="1:22" ht="31.5" x14ac:dyDescent="0.25">
      <c r="A157" s="1" t="str">
        <f>INDEX(Chuyenvien[Mã Chuyên viên],MATCH(Thongtin_CQDV[[#This Row],[Tham ke]],Chuyenvien[Tên thẩm kế],0),0)</f>
        <v>107e</v>
      </c>
      <c r="B157" s="1" t="s">
        <v>1006</v>
      </c>
      <c r="C157" s="5" t="s">
        <v>201</v>
      </c>
      <c r="D157" s="5" t="s">
        <v>465</v>
      </c>
      <c r="E157" s="2"/>
      <c r="F157" s="2">
        <v>1051217</v>
      </c>
      <c r="G157" s="2">
        <v>1032812</v>
      </c>
      <c r="H157" s="11">
        <v>422</v>
      </c>
      <c r="I157" s="11">
        <v>70</v>
      </c>
      <c r="J157" s="11">
        <v>71</v>
      </c>
      <c r="K157" s="2" t="s">
        <v>36</v>
      </c>
      <c r="L157" s="2" t="s">
        <v>44</v>
      </c>
      <c r="M157" s="2">
        <v>43</v>
      </c>
      <c r="N157" s="13"/>
      <c r="O157" s="13"/>
      <c r="P157" s="2" t="s">
        <v>45</v>
      </c>
      <c r="Q157" s="2" t="s">
        <v>203</v>
      </c>
      <c r="R157" s="2" t="s">
        <v>203</v>
      </c>
      <c r="S157" s="2"/>
      <c r="T157" s="2" t="s">
        <v>466</v>
      </c>
      <c r="U157" s="2"/>
      <c r="V157" s="2"/>
    </row>
    <row r="158" spans="1:22" ht="31.5" x14ac:dyDescent="0.25">
      <c r="A158" s="1" t="str">
        <f>INDEX(Chuyenvien[Mã Chuyên viên],MATCH(Thongtin_CQDV[[#This Row],[Tham ke]],Chuyenvien[Tên thẩm kế],0),0)</f>
        <v>107e</v>
      </c>
      <c r="B158" s="1" t="s">
        <v>1006</v>
      </c>
      <c r="C158" s="5" t="s">
        <v>201</v>
      </c>
      <c r="D158" s="5" t="s">
        <v>467</v>
      </c>
      <c r="E158" s="2"/>
      <c r="F158" s="2">
        <v>1051217</v>
      </c>
      <c r="G158" s="2">
        <v>1006377</v>
      </c>
      <c r="H158" s="11">
        <v>422</v>
      </c>
      <c r="I158" s="11">
        <v>70</v>
      </c>
      <c r="J158" s="11">
        <v>71</v>
      </c>
      <c r="K158" s="2" t="s">
        <v>36</v>
      </c>
      <c r="L158" s="2" t="s">
        <v>44</v>
      </c>
      <c r="M158" s="2">
        <v>43</v>
      </c>
      <c r="N158" s="13"/>
      <c r="O158" s="13"/>
      <c r="P158" s="2" t="s">
        <v>82</v>
      </c>
      <c r="Q158" s="2" t="s">
        <v>203</v>
      </c>
      <c r="R158" s="2" t="s">
        <v>203</v>
      </c>
      <c r="S158" s="2"/>
      <c r="T158" s="14" t="s">
        <v>468</v>
      </c>
      <c r="U158" s="2"/>
      <c r="V158" s="2"/>
    </row>
    <row r="159" spans="1:22" ht="31.5" x14ac:dyDescent="0.25">
      <c r="A159" s="1" t="str">
        <f>INDEX(Chuyenvien[Mã Chuyên viên],MATCH(Thongtin_CQDV[[#This Row],[Tham ke]],Chuyenvien[Tên thẩm kế],0),0)</f>
        <v>107e</v>
      </c>
      <c r="B159" s="1" t="s">
        <v>1006</v>
      </c>
      <c r="C159" s="5" t="s">
        <v>201</v>
      </c>
      <c r="D159" s="5" t="s">
        <v>469</v>
      </c>
      <c r="E159" s="2"/>
      <c r="F159" s="2">
        <v>1051217</v>
      </c>
      <c r="G159" s="2">
        <v>1042683</v>
      </c>
      <c r="H159" s="11">
        <v>422</v>
      </c>
      <c r="I159" s="11">
        <v>70</v>
      </c>
      <c r="J159" s="11">
        <v>72</v>
      </c>
      <c r="K159" s="2" t="s">
        <v>36</v>
      </c>
      <c r="L159" s="2" t="s">
        <v>44</v>
      </c>
      <c r="M159" s="2">
        <v>43</v>
      </c>
      <c r="N159" s="13"/>
      <c r="O159" s="13"/>
      <c r="P159" s="2" t="s">
        <v>50</v>
      </c>
      <c r="Q159" s="2" t="s">
        <v>203</v>
      </c>
      <c r="R159" s="2" t="s">
        <v>203</v>
      </c>
      <c r="S159" s="2"/>
      <c r="T159" s="14" t="s">
        <v>470</v>
      </c>
      <c r="U159" s="2"/>
      <c r="V159" s="2"/>
    </row>
    <row r="160" spans="1:22" ht="31.5" x14ac:dyDescent="0.25">
      <c r="A160" s="1" t="str">
        <f>INDEX(Chuyenvien[Mã Chuyên viên],MATCH(Thongtin_CQDV[[#This Row],[Tham ke]],Chuyenvien[Tên thẩm kế],0),0)</f>
        <v>107e</v>
      </c>
      <c r="B160" s="1" t="s">
        <v>1006</v>
      </c>
      <c r="C160" s="5" t="s">
        <v>658</v>
      </c>
      <c r="D160" s="5" t="s">
        <v>727</v>
      </c>
      <c r="E160" s="2"/>
      <c r="F160" s="2">
        <v>1001529</v>
      </c>
      <c r="G160" s="2">
        <v>1035599</v>
      </c>
      <c r="H160" s="11">
        <v>429</v>
      </c>
      <c r="I160" s="11">
        <v>70</v>
      </c>
      <c r="J160" s="11">
        <v>74</v>
      </c>
      <c r="K160" s="2" t="s">
        <v>36</v>
      </c>
      <c r="L160" s="2" t="s">
        <v>44</v>
      </c>
      <c r="M160" s="2">
        <v>43</v>
      </c>
      <c r="N160" s="13"/>
      <c r="O160" s="13"/>
      <c r="P160" s="2" t="s">
        <v>82</v>
      </c>
      <c r="Q160" s="2" t="s">
        <v>203</v>
      </c>
      <c r="R160" s="2" t="s">
        <v>203</v>
      </c>
      <c r="S160" s="2"/>
      <c r="T160" s="2" t="s">
        <v>728</v>
      </c>
      <c r="U160" s="2"/>
      <c r="V160" s="2"/>
    </row>
    <row r="161" spans="1:22" ht="47.25" x14ac:dyDescent="0.25">
      <c r="A161" s="1" t="str">
        <f>INDEX(Chuyenvien[Mã Chuyên viên],MATCH(Thongtin_CQDV[[#This Row],[Tham ke]],Chuyenvien[Tên thẩm kế],0),0)</f>
        <v>107e</v>
      </c>
      <c r="B161" s="1" t="s">
        <v>1006</v>
      </c>
      <c r="C161" s="5" t="s">
        <v>41</v>
      </c>
      <c r="D161" s="5" t="s">
        <v>43</v>
      </c>
      <c r="E161" s="2"/>
      <c r="F161" s="2">
        <v>1011147</v>
      </c>
      <c r="G161" s="2">
        <v>0</v>
      </c>
      <c r="H161" s="11">
        <v>405</v>
      </c>
      <c r="I161" s="11">
        <v>280</v>
      </c>
      <c r="J161" s="11">
        <v>338</v>
      </c>
      <c r="K161" s="2" t="s">
        <v>36</v>
      </c>
      <c r="L161" s="2" t="s">
        <v>44</v>
      </c>
      <c r="M161" s="2">
        <v>141</v>
      </c>
      <c r="N161" s="13"/>
      <c r="O161" s="13"/>
      <c r="P161" s="2" t="s">
        <v>45</v>
      </c>
      <c r="Q161" s="2" t="s">
        <v>46</v>
      </c>
      <c r="R161" s="2" t="s">
        <v>47</v>
      </c>
      <c r="S161" s="2"/>
      <c r="T161" s="2" t="s">
        <v>48</v>
      </c>
      <c r="U161" s="2"/>
      <c r="V161" s="2"/>
    </row>
    <row r="162" spans="1:22" ht="31.5" x14ac:dyDescent="0.25">
      <c r="A162" s="6" t="str">
        <f>INDEX(Chuyenvien[Mã Chuyên viên],MATCH(Thongtin_CQDV[[#This Row],[Tham ke]],Chuyenvien[Tên thẩm kế],0),0)</f>
        <v>107e</v>
      </c>
      <c r="B162" s="1" t="s">
        <v>1006</v>
      </c>
      <c r="C162" s="5" t="s">
        <v>658</v>
      </c>
      <c r="D162" s="5" t="s">
        <v>674</v>
      </c>
      <c r="E162" s="15"/>
      <c r="F162" s="15">
        <v>1001529</v>
      </c>
      <c r="G162" s="2">
        <v>1035594</v>
      </c>
      <c r="H162" s="11">
        <v>429</v>
      </c>
      <c r="I162" s="11">
        <v>70</v>
      </c>
      <c r="J162" s="11">
        <v>85</v>
      </c>
      <c r="K162" s="2"/>
      <c r="L162" s="2"/>
      <c r="M162" s="2">
        <v>43</v>
      </c>
      <c r="N162" s="13"/>
      <c r="O162" s="13"/>
      <c r="P162" s="2"/>
      <c r="Q162" s="2"/>
      <c r="R162" s="2"/>
      <c r="S162" s="2"/>
      <c r="T162" s="2"/>
      <c r="U162" s="2"/>
      <c r="V162" s="2"/>
    </row>
    <row r="163" spans="1:22" ht="31.5" x14ac:dyDescent="0.25">
      <c r="A163" s="6" t="str">
        <f>INDEX(Chuyenvien[Mã Chuyên viên],MATCH(Thongtin_CQDV[[#This Row],[Tham ke]],Chuyenvien[Tên thẩm kế],0),0)</f>
        <v>107e</v>
      </c>
      <c r="B163" s="1" t="s">
        <v>1006</v>
      </c>
      <c r="C163" s="5" t="s">
        <v>658</v>
      </c>
      <c r="D163" s="5" t="s">
        <v>678</v>
      </c>
      <c r="E163" s="15"/>
      <c r="F163" s="15">
        <v>1001529</v>
      </c>
      <c r="G163" s="2">
        <v>1042022</v>
      </c>
      <c r="H163" s="11">
        <v>429</v>
      </c>
      <c r="I163" s="11">
        <v>70</v>
      </c>
      <c r="J163" s="11">
        <v>85</v>
      </c>
      <c r="K163" s="2"/>
      <c r="L163" s="2"/>
      <c r="M163" s="2">
        <v>43</v>
      </c>
      <c r="N163" s="13"/>
      <c r="O163" s="13"/>
      <c r="P163" s="2"/>
      <c r="Q163" s="2"/>
      <c r="R163" s="2"/>
      <c r="S163" s="2"/>
      <c r="T163" s="2"/>
      <c r="U163" s="2"/>
      <c r="V163" s="2"/>
    </row>
    <row r="164" spans="1:22" ht="31.5" x14ac:dyDescent="0.25">
      <c r="A164" s="1" t="str">
        <f>INDEX(Chuyenvien[Mã Chuyên viên],MATCH(Thongtin_CQDV[[#This Row],[Tham ke]],Chuyenvien[Tên thẩm kế],0),0)</f>
        <v>107e</v>
      </c>
      <c r="B164" s="1" t="s">
        <v>1006</v>
      </c>
      <c r="C164" s="5" t="s">
        <v>658</v>
      </c>
      <c r="D164" s="5" t="s">
        <v>688</v>
      </c>
      <c r="E164" s="2"/>
      <c r="F164" s="2">
        <v>1001529</v>
      </c>
      <c r="G164" s="2">
        <v>0</v>
      </c>
      <c r="H164" s="11">
        <v>429</v>
      </c>
      <c r="I164" s="11">
        <v>220</v>
      </c>
      <c r="J164" s="11">
        <v>221</v>
      </c>
      <c r="K164" s="2"/>
      <c r="L164" s="2"/>
      <c r="M164" s="2">
        <v>43</v>
      </c>
      <c r="N164" s="13" t="s">
        <v>689</v>
      </c>
      <c r="O164" s="13">
        <v>43435</v>
      </c>
      <c r="P164" s="2"/>
      <c r="Q164" s="2" t="s">
        <v>94</v>
      </c>
      <c r="R164" s="2" t="s">
        <v>94</v>
      </c>
      <c r="S164" s="2"/>
      <c r="T164" s="2" t="s">
        <v>690</v>
      </c>
      <c r="U164" s="2"/>
      <c r="V164" s="2"/>
    </row>
    <row r="165" spans="1:22" ht="31.5" x14ac:dyDescent="0.25">
      <c r="A165" s="6" t="str">
        <f>INDEX(Chuyenvien[Mã Chuyên viên],MATCH(Thongtin_CQDV[[#This Row],[Tham ke]],Chuyenvien[Tên thẩm kế],0),0)</f>
        <v>107e</v>
      </c>
      <c r="B165" s="1" t="s">
        <v>1006</v>
      </c>
      <c r="C165" s="5" t="s">
        <v>658</v>
      </c>
      <c r="D165" s="5" t="s">
        <v>691</v>
      </c>
      <c r="E165" s="15"/>
      <c r="F165" s="15">
        <v>1001529</v>
      </c>
      <c r="G165" s="2">
        <v>1085983</v>
      </c>
      <c r="H165" s="11">
        <v>429</v>
      </c>
      <c r="I165" s="11">
        <v>70</v>
      </c>
      <c r="J165" s="11">
        <v>85</v>
      </c>
      <c r="K165" s="2"/>
      <c r="L165" s="2"/>
      <c r="M165" s="2">
        <v>43</v>
      </c>
      <c r="N165" s="13"/>
      <c r="O165" s="13"/>
      <c r="P165" s="2"/>
      <c r="Q165" s="2"/>
      <c r="R165" s="2"/>
      <c r="S165" s="2"/>
      <c r="T165" s="2"/>
      <c r="U165" s="2"/>
      <c r="V165" s="2"/>
    </row>
    <row r="166" spans="1:22" ht="31.5" x14ac:dyDescent="0.25">
      <c r="A166" s="6" t="str">
        <f>INDEX(Chuyenvien[Mã Chuyên viên],MATCH(Thongtin_CQDV[[#This Row],[Tham ke]],Chuyenvien[Tên thẩm kế],0),0)</f>
        <v>107e</v>
      </c>
      <c r="B166" s="1" t="s">
        <v>1006</v>
      </c>
      <c r="C166" s="5" t="s">
        <v>658</v>
      </c>
      <c r="D166" s="5" t="s">
        <v>695</v>
      </c>
      <c r="E166" s="15"/>
      <c r="F166" s="15">
        <v>1001529</v>
      </c>
      <c r="G166" s="2">
        <v>1051374</v>
      </c>
      <c r="H166" s="11">
        <v>429</v>
      </c>
      <c r="I166" s="11">
        <v>70</v>
      </c>
      <c r="J166" s="11">
        <v>85</v>
      </c>
      <c r="K166" s="2"/>
      <c r="L166" s="2"/>
      <c r="M166" s="2">
        <v>43</v>
      </c>
      <c r="N166" s="13"/>
      <c r="O166" s="13"/>
      <c r="P166" s="2"/>
      <c r="Q166" s="2"/>
      <c r="R166" s="2"/>
      <c r="S166" s="2"/>
      <c r="T166" s="2"/>
      <c r="U166" s="2"/>
      <c r="V166" s="2"/>
    </row>
    <row r="167" spans="1:22" ht="31.5" x14ac:dyDescent="0.25">
      <c r="A167" s="6" t="str">
        <f>INDEX(Chuyenvien[Mã Chuyên viên],MATCH(Thongtin_CQDV[[#This Row],[Tham ke]],Chuyenvien[Tên thẩm kế],0),0)</f>
        <v>107e</v>
      </c>
      <c r="B167" s="1" t="s">
        <v>1006</v>
      </c>
      <c r="C167" s="7" t="s">
        <v>201</v>
      </c>
      <c r="D167" s="7" t="s">
        <v>214</v>
      </c>
      <c r="E167" s="15"/>
      <c r="F167" s="15">
        <v>1051217</v>
      </c>
      <c r="G167" s="2">
        <v>1060397</v>
      </c>
      <c r="H167" s="11">
        <v>422</v>
      </c>
      <c r="I167" s="11">
        <v>70</v>
      </c>
      <c r="J167" s="11">
        <v>75</v>
      </c>
      <c r="K167" s="2"/>
      <c r="L167" s="2"/>
      <c r="M167" s="2">
        <v>43</v>
      </c>
      <c r="N167" s="13" t="s">
        <v>213</v>
      </c>
      <c r="O167" s="13">
        <v>43101</v>
      </c>
      <c r="P167" s="2"/>
      <c r="Q167" s="2"/>
      <c r="R167" s="2"/>
      <c r="S167" s="2"/>
      <c r="T167" s="14" t="s">
        <v>0</v>
      </c>
      <c r="U167" s="2"/>
      <c r="V167" s="2"/>
    </row>
    <row r="168" spans="1:22" ht="47.25" x14ac:dyDescent="0.25">
      <c r="A168" s="6" t="str">
        <f>INDEX(Chuyenvien[Mã Chuyên viên],MATCH(Thongtin_CQDV[[#This Row],[Tham ke]],Chuyenvien[Tên thẩm kế],0),0)</f>
        <v>107e</v>
      </c>
      <c r="B168" s="1" t="s">
        <v>1006</v>
      </c>
      <c r="C168" s="7" t="s">
        <v>201</v>
      </c>
      <c r="D168" s="7" t="s">
        <v>215</v>
      </c>
      <c r="E168" s="15"/>
      <c r="F168" s="15">
        <v>1051217</v>
      </c>
      <c r="G168" s="2">
        <v>1006586</v>
      </c>
      <c r="H168" s="11">
        <v>422</v>
      </c>
      <c r="I168" s="11">
        <v>70</v>
      </c>
      <c r="J168" s="11">
        <v>75</v>
      </c>
      <c r="K168" s="2"/>
      <c r="L168" s="2"/>
      <c r="M168" s="2">
        <v>43</v>
      </c>
      <c r="N168" s="13" t="s">
        <v>213</v>
      </c>
      <c r="O168" s="13">
        <v>43101</v>
      </c>
      <c r="P168" s="2"/>
      <c r="Q168" s="2"/>
      <c r="R168" s="2"/>
      <c r="S168" s="2"/>
      <c r="T168" s="14" t="s">
        <v>0</v>
      </c>
      <c r="U168" s="2"/>
      <c r="V168" s="2"/>
    </row>
    <row r="169" spans="1:22" ht="47.25" x14ac:dyDescent="0.25">
      <c r="A169" s="6" t="str">
        <f>INDEX(Chuyenvien[Mã Chuyên viên],MATCH(Thongtin_CQDV[[#This Row],[Tham ke]],Chuyenvien[Tên thẩm kế],0),0)</f>
        <v>107e</v>
      </c>
      <c r="B169" s="1" t="s">
        <v>1006</v>
      </c>
      <c r="C169" s="7" t="s">
        <v>201</v>
      </c>
      <c r="D169" s="7" t="s">
        <v>216</v>
      </c>
      <c r="E169" s="15"/>
      <c r="F169" s="15">
        <v>1051217</v>
      </c>
      <c r="G169" s="2">
        <v>1071104</v>
      </c>
      <c r="H169" s="11">
        <v>422</v>
      </c>
      <c r="I169" s="11">
        <v>70</v>
      </c>
      <c r="J169" s="11">
        <v>75</v>
      </c>
      <c r="K169" s="2"/>
      <c r="L169" s="2"/>
      <c r="M169" s="2">
        <v>43</v>
      </c>
      <c r="N169" s="13" t="s">
        <v>213</v>
      </c>
      <c r="O169" s="13">
        <v>43101</v>
      </c>
      <c r="P169" s="2"/>
      <c r="Q169" s="2"/>
      <c r="R169" s="2"/>
      <c r="S169" s="2"/>
      <c r="T169" s="14" t="s">
        <v>0</v>
      </c>
      <c r="U169" s="2"/>
      <c r="V169" s="2"/>
    </row>
    <row r="170" spans="1:22" ht="47.25" x14ac:dyDescent="0.25">
      <c r="A170" s="6" t="str">
        <f>INDEX(Chuyenvien[Mã Chuyên viên],MATCH(Thongtin_CQDV[[#This Row],[Tham ke]],Chuyenvien[Tên thẩm kế],0),0)</f>
        <v>107e</v>
      </c>
      <c r="B170" s="1" t="s">
        <v>1006</v>
      </c>
      <c r="C170" s="7" t="s">
        <v>201</v>
      </c>
      <c r="D170" s="7" t="s">
        <v>212</v>
      </c>
      <c r="E170" s="15"/>
      <c r="F170" s="15">
        <v>1051217</v>
      </c>
      <c r="G170" s="2">
        <v>1071618</v>
      </c>
      <c r="H170" s="11">
        <v>422</v>
      </c>
      <c r="I170" s="11">
        <v>70</v>
      </c>
      <c r="J170" s="11">
        <v>75</v>
      </c>
      <c r="K170" s="2"/>
      <c r="L170" s="2"/>
      <c r="M170" s="2">
        <v>43</v>
      </c>
      <c r="N170" s="13" t="s">
        <v>213</v>
      </c>
      <c r="O170" s="13">
        <v>43101</v>
      </c>
      <c r="P170" s="2"/>
      <c r="Q170" s="2"/>
      <c r="R170" s="2"/>
      <c r="S170" s="2"/>
      <c r="T170" s="14" t="s">
        <v>0</v>
      </c>
      <c r="U170" s="2"/>
      <c r="V170" s="2"/>
    </row>
    <row r="171" spans="1:22" ht="31.5" x14ac:dyDescent="0.25">
      <c r="A171" s="6" t="str">
        <f>INDEX(Chuyenvien[Mã Chuyên viên],MATCH(Thongtin_CQDV[[#This Row],[Tham ke]],Chuyenvien[Tên thẩm kế],0),0)</f>
        <v>107e</v>
      </c>
      <c r="B171" s="1" t="s">
        <v>1006</v>
      </c>
      <c r="C171" s="5" t="s">
        <v>658</v>
      </c>
      <c r="D171" s="5" t="s">
        <v>707</v>
      </c>
      <c r="E171" s="15"/>
      <c r="F171" s="15">
        <v>1001529</v>
      </c>
      <c r="G171" s="2">
        <v>1015839</v>
      </c>
      <c r="H171" s="11">
        <v>429</v>
      </c>
      <c r="I171" s="11">
        <v>70</v>
      </c>
      <c r="J171" s="11">
        <v>85</v>
      </c>
      <c r="K171" s="2"/>
      <c r="L171" s="2"/>
      <c r="M171" s="2">
        <v>43</v>
      </c>
      <c r="N171" s="13"/>
      <c r="O171" s="13"/>
      <c r="P171" s="2"/>
      <c r="Q171" s="2"/>
      <c r="R171" s="2"/>
      <c r="S171" s="2"/>
      <c r="T171" s="2"/>
      <c r="U171" s="2"/>
      <c r="V171" s="2"/>
    </row>
    <row r="172" spans="1:22" ht="31.5" x14ac:dyDescent="0.25">
      <c r="A172" s="6" t="str">
        <f>INDEX(Chuyenvien[Mã Chuyên viên],MATCH(Thongtin_CQDV[[#This Row],[Tham ke]],Chuyenvien[Tên thẩm kế],0),0)</f>
        <v>107e</v>
      </c>
      <c r="B172" s="1" t="s">
        <v>1006</v>
      </c>
      <c r="C172" s="5" t="s">
        <v>658</v>
      </c>
      <c r="D172" s="5" t="s">
        <v>715</v>
      </c>
      <c r="E172" s="15"/>
      <c r="F172" s="15">
        <v>1001529</v>
      </c>
      <c r="G172" s="2">
        <v>1095497</v>
      </c>
      <c r="H172" s="11">
        <v>429</v>
      </c>
      <c r="I172" s="11">
        <v>70</v>
      </c>
      <c r="J172" s="11">
        <v>85</v>
      </c>
      <c r="K172" s="2"/>
      <c r="L172" s="2"/>
      <c r="M172" s="2">
        <v>43</v>
      </c>
      <c r="N172" s="13"/>
      <c r="O172" s="13"/>
      <c r="P172" s="2"/>
      <c r="Q172" s="2"/>
      <c r="R172" s="2"/>
      <c r="S172" s="2"/>
      <c r="T172" s="2"/>
      <c r="U172" s="2"/>
      <c r="V172" s="2"/>
    </row>
    <row r="173" spans="1:22" ht="31.5" x14ac:dyDescent="0.25">
      <c r="A173" s="6" t="str">
        <f>INDEX(Chuyenvien[Mã Chuyên viên],MATCH(Thongtin_CQDV[[#This Row],[Tham ke]],Chuyenvien[Tên thẩm kế],0),0)</f>
        <v>107e</v>
      </c>
      <c r="B173" s="1" t="s">
        <v>1006</v>
      </c>
      <c r="C173" s="5" t="s">
        <v>658</v>
      </c>
      <c r="D173" s="5" t="s">
        <v>717</v>
      </c>
      <c r="E173" s="15"/>
      <c r="F173" s="15">
        <v>1001529</v>
      </c>
      <c r="G173" s="2">
        <v>1116668</v>
      </c>
      <c r="H173" s="11">
        <v>429</v>
      </c>
      <c r="I173" s="11">
        <v>70</v>
      </c>
      <c r="J173" s="11">
        <v>85</v>
      </c>
      <c r="K173" s="2"/>
      <c r="L173" s="2"/>
      <c r="M173" s="2">
        <v>43</v>
      </c>
      <c r="N173" s="13"/>
      <c r="O173" s="13"/>
      <c r="P173" s="2"/>
      <c r="Q173" s="2"/>
      <c r="R173" s="2"/>
      <c r="S173" s="2"/>
      <c r="T173" s="2"/>
      <c r="U173" s="2"/>
      <c r="V173" s="2"/>
    </row>
    <row r="174" spans="1:22" ht="31.5" x14ac:dyDescent="0.25">
      <c r="A174" s="6" t="str">
        <f>INDEX(Chuyenvien[Mã Chuyên viên],MATCH(Thongtin_CQDV[[#This Row],[Tham ke]],Chuyenvien[Tên thẩm kế],0),0)</f>
        <v>107e</v>
      </c>
      <c r="B174" s="1" t="s">
        <v>1006</v>
      </c>
      <c r="C174" s="5" t="s">
        <v>658</v>
      </c>
      <c r="D174" s="5" t="s">
        <v>725</v>
      </c>
      <c r="E174" s="15"/>
      <c r="F174" s="15">
        <v>1001529</v>
      </c>
      <c r="G174" s="2">
        <v>1046693</v>
      </c>
      <c r="H174" s="11">
        <v>429</v>
      </c>
      <c r="I174" s="11">
        <v>160</v>
      </c>
      <c r="J174" s="11">
        <v>161</v>
      </c>
      <c r="K174" s="2"/>
      <c r="L174" s="2"/>
      <c r="M174" s="2">
        <v>43</v>
      </c>
      <c r="N174" s="13"/>
      <c r="O174" s="13"/>
      <c r="P174" s="2"/>
      <c r="Q174" s="2"/>
      <c r="R174" s="2"/>
      <c r="S174" s="2"/>
      <c r="T174" s="2"/>
      <c r="U174" s="2"/>
      <c r="V174" s="2"/>
    </row>
    <row r="175" spans="1:22" ht="47.25" x14ac:dyDescent="0.25">
      <c r="A175" s="1" t="str">
        <f>INDEX(Chuyenvien[Mã Chuyên viên],MATCH(Thongtin_CQDV[[#This Row],[Tham ke]],Chuyenvien[Tên thẩm kế],0),0)</f>
        <v>107e</v>
      </c>
      <c r="B175" s="1" t="s">
        <v>1006</v>
      </c>
      <c r="C175" s="5" t="s">
        <v>658</v>
      </c>
      <c r="D175" s="5" t="s">
        <v>659</v>
      </c>
      <c r="E175" s="2"/>
      <c r="F175" s="2">
        <v>1001529</v>
      </c>
      <c r="G175" s="2">
        <v>3004696</v>
      </c>
      <c r="H175" s="11">
        <v>429</v>
      </c>
      <c r="I175" s="11">
        <v>160</v>
      </c>
      <c r="J175" s="11">
        <v>161</v>
      </c>
      <c r="K175" s="2"/>
      <c r="L175" s="2"/>
      <c r="M175" s="2">
        <v>141</v>
      </c>
      <c r="N175" s="13" t="s">
        <v>40</v>
      </c>
      <c r="O175" s="13">
        <v>43586</v>
      </c>
      <c r="P175" s="2" t="s">
        <v>82</v>
      </c>
      <c r="Q175" s="2" t="s">
        <v>94</v>
      </c>
      <c r="R175" s="2" t="s">
        <v>94</v>
      </c>
      <c r="S175" s="2"/>
      <c r="T175" s="2"/>
      <c r="U175" s="2"/>
      <c r="V175" s="2"/>
    </row>
    <row r="176" spans="1:22" ht="47.25" x14ac:dyDescent="0.25">
      <c r="A176" s="1" t="str">
        <f>INDEX(Chuyenvien[Mã Chuyên viên],MATCH(Thongtin_CQDV[[#This Row],[Tham ke]],Chuyenvien[Tên thẩm kế],0),0)</f>
        <v>107e</v>
      </c>
      <c r="B176" s="1" t="s">
        <v>1006</v>
      </c>
      <c r="C176" s="5" t="s">
        <v>201</v>
      </c>
      <c r="D176" s="5" t="s">
        <v>202</v>
      </c>
      <c r="E176" s="2"/>
      <c r="F176" s="2">
        <v>1051217</v>
      </c>
      <c r="G176" s="2">
        <v>3019647</v>
      </c>
      <c r="H176" s="11">
        <v>422</v>
      </c>
      <c r="I176" s="11">
        <v>70</v>
      </c>
      <c r="J176" s="11">
        <v>75</v>
      </c>
      <c r="K176" s="2"/>
      <c r="L176" s="2"/>
      <c r="M176" s="2">
        <v>141</v>
      </c>
      <c r="N176" s="13" t="s">
        <v>170</v>
      </c>
      <c r="O176" s="13">
        <v>43586</v>
      </c>
      <c r="P176" s="2" t="s">
        <v>45</v>
      </c>
      <c r="Q176" s="2" t="s">
        <v>203</v>
      </c>
      <c r="R176" s="2" t="s">
        <v>203</v>
      </c>
      <c r="S176" s="2"/>
      <c r="T176" s="2" t="s">
        <v>204</v>
      </c>
      <c r="U176" s="2"/>
      <c r="V176" s="2"/>
    </row>
    <row r="177" spans="1:22" ht="31.5" x14ac:dyDescent="0.25">
      <c r="A177" s="1" t="str">
        <f>INDEX(Chuyenvien[Mã Chuyên viên],MATCH(Thongtin_CQDV[[#This Row],[Tham ke]],Chuyenvien[Tên thẩm kế],0),0)</f>
        <v>114e</v>
      </c>
      <c r="B177" s="1" t="s">
        <v>149</v>
      </c>
      <c r="C177" s="5" t="s">
        <v>766</v>
      </c>
      <c r="D177" s="5" t="s">
        <v>767</v>
      </c>
      <c r="E177" s="2"/>
      <c r="F177" s="2">
        <v>1101075</v>
      </c>
      <c r="G177" s="2">
        <v>1046147</v>
      </c>
      <c r="H177" s="11">
        <v>435</v>
      </c>
      <c r="I177" s="11">
        <v>340</v>
      </c>
      <c r="J177" s="11">
        <v>341</v>
      </c>
      <c r="K177" s="2" t="s">
        <v>36</v>
      </c>
      <c r="L177" s="2" t="s">
        <v>37</v>
      </c>
      <c r="M177" s="2">
        <v>130</v>
      </c>
      <c r="N177" s="13"/>
      <c r="O177" s="13"/>
      <c r="P177" s="2"/>
      <c r="Q177" s="2"/>
      <c r="R177" s="2"/>
      <c r="S177" s="2"/>
      <c r="T177" s="2"/>
      <c r="U177" s="2"/>
      <c r="V177" s="2"/>
    </row>
    <row r="178" spans="1:22" ht="31.5" x14ac:dyDescent="0.25">
      <c r="A178" s="1" t="str">
        <f>INDEX(Chuyenvien[Mã Chuyên viên],MATCH(Thongtin_CQDV[[#This Row],[Tham ke]],Chuyenvien[Tên thẩm kế],0),0)</f>
        <v>114e</v>
      </c>
      <c r="B178" s="1" t="s">
        <v>149</v>
      </c>
      <c r="C178" s="5" t="s">
        <v>766</v>
      </c>
      <c r="D178" s="5" t="s">
        <v>768</v>
      </c>
      <c r="E178" s="2"/>
      <c r="F178" s="2">
        <v>1101075</v>
      </c>
      <c r="G178" s="2">
        <v>1077532</v>
      </c>
      <c r="H178" s="11">
        <v>435</v>
      </c>
      <c r="I178" s="11">
        <v>340</v>
      </c>
      <c r="J178" s="11">
        <v>341</v>
      </c>
      <c r="K178" s="2" t="s">
        <v>36</v>
      </c>
      <c r="L178" s="2" t="s">
        <v>37</v>
      </c>
      <c r="M178" s="2">
        <v>130</v>
      </c>
      <c r="N178" s="13"/>
      <c r="O178" s="13"/>
      <c r="P178" s="2"/>
      <c r="Q178" s="2"/>
      <c r="R178" s="2"/>
      <c r="S178" s="2"/>
      <c r="T178" s="2"/>
      <c r="U178" s="2"/>
      <c r="V178" s="2"/>
    </row>
    <row r="179" spans="1:22" ht="31.5" x14ac:dyDescent="0.25">
      <c r="A179" s="1" t="str">
        <f>INDEX(Chuyenvien[Mã Chuyên viên],MATCH(Thongtin_CQDV[[#This Row],[Tham ke]],Chuyenvien[Tên thẩm kế],0),0)</f>
        <v>114e</v>
      </c>
      <c r="B179" s="1" t="s">
        <v>149</v>
      </c>
      <c r="C179" s="5" t="s">
        <v>150</v>
      </c>
      <c r="D179" s="5" t="s">
        <v>151</v>
      </c>
      <c r="E179" s="2"/>
      <c r="F179" s="2">
        <v>1046142</v>
      </c>
      <c r="G179" s="2">
        <v>1074252</v>
      </c>
      <c r="H179" s="11">
        <v>418</v>
      </c>
      <c r="I179" s="11">
        <v>340</v>
      </c>
      <c r="J179" s="11">
        <v>341</v>
      </c>
      <c r="K179" s="2" t="s">
        <v>36</v>
      </c>
      <c r="L179" s="2" t="s">
        <v>37</v>
      </c>
      <c r="M179" s="2">
        <v>130</v>
      </c>
      <c r="N179" s="13"/>
      <c r="O179" s="13"/>
      <c r="P179" s="2"/>
      <c r="Q179" s="2"/>
      <c r="R179" s="2"/>
      <c r="S179" s="2"/>
      <c r="T179" s="2"/>
      <c r="U179" s="2"/>
      <c r="V179" s="2"/>
    </row>
    <row r="180" spans="1:22" ht="31.5" x14ac:dyDescent="0.25">
      <c r="A180" s="1" t="str">
        <f>INDEX(Chuyenvien[Mã Chuyên viên],MATCH(Thongtin_CQDV[[#This Row],[Tham ke]],Chuyenvien[Tên thẩm kế],0),0)</f>
        <v>114e</v>
      </c>
      <c r="B180" s="1" t="s">
        <v>149</v>
      </c>
      <c r="C180" s="5" t="s">
        <v>766</v>
      </c>
      <c r="D180" s="5" t="s">
        <v>772</v>
      </c>
      <c r="E180" s="2"/>
      <c r="F180" s="2">
        <v>1101075</v>
      </c>
      <c r="G180" s="2">
        <v>1107070</v>
      </c>
      <c r="H180" s="11">
        <v>435</v>
      </c>
      <c r="I180" s="11">
        <v>340</v>
      </c>
      <c r="J180" s="11">
        <v>341</v>
      </c>
      <c r="K180" s="2" t="s">
        <v>36</v>
      </c>
      <c r="L180" s="2" t="s">
        <v>37</v>
      </c>
      <c r="M180" s="2">
        <v>130</v>
      </c>
      <c r="N180" s="13"/>
      <c r="O180" s="13"/>
      <c r="P180" s="2"/>
      <c r="Q180" s="2"/>
      <c r="R180" s="2"/>
      <c r="S180" s="2"/>
      <c r="T180" s="2"/>
      <c r="U180" s="2"/>
      <c r="V180" s="2"/>
    </row>
    <row r="181" spans="1:22" ht="31.5" x14ac:dyDescent="0.25">
      <c r="A181" s="1" t="str">
        <f>INDEX(Chuyenvien[Mã Chuyên viên],MATCH(Thongtin_CQDV[[#This Row],[Tham ke]],Chuyenvien[Tên thẩm kế],0),0)</f>
        <v>114e</v>
      </c>
      <c r="B181" s="1" t="s">
        <v>149</v>
      </c>
      <c r="C181" s="5" t="s">
        <v>766</v>
      </c>
      <c r="D181" s="5" t="s">
        <v>773</v>
      </c>
      <c r="E181" s="2"/>
      <c r="F181" s="2">
        <v>1101075</v>
      </c>
      <c r="G181" s="2">
        <v>1069590</v>
      </c>
      <c r="H181" s="11">
        <v>435</v>
      </c>
      <c r="I181" s="11">
        <v>340</v>
      </c>
      <c r="J181" s="11">
        <v>341</v>
      </c>
      <c r="K181" s="2" t="s">
        <v>36</v>
      </c>
      <c r="L181" s="2" t="s">
        <v>37</v>
      </c>
      <c r="M181" s="2">
        <v>130</v>
      </c>
      <c r="N181" s="13"/>
      <c r="O181" s="13"/>
      <c r="P181" s="2"/>
      <c r="Q181" s="2"/>
      <c r="R181" s="2"/>
      <c r="S181" s="2"/>
      <c r="T181" s="2"/>
      <c r="U181" s="2"/>
      <c r="V181" s="2"/>
    </row>
    <row r="182" spans="1:22" ht="31.5" x14ac:dyDescent="0.25">
      <c r="A182" s="1" t="str">
        <f>INDEX(Chuyenvien[Mã Chuyên viên],MATCH(Thongtin_CQDV[[#This Row],[Tham ke]],Chuyenvien[Tên thẩm kế],0),0)</f>
        <v>114e</v>
      </c>
      <c r="B182" s="1" t="s">
        <v>149</v>
      </c>
      <c r="C182" s="5" t="s">
        <v>150</v>
      </c>
      <c r="D182" s="5" t="s">
        <v>152</v>
      </c>
      <c r="E182" s="2"/>
      <c r="F182" s="2">
        <v>1046142</v>
      </c>
      <c r="G182" s="2">
        <v>1074013</v>
      </c>
      <c r="H182" s="11">
        <v>418</v>
      </c>
      <c r="I182" s="11">
        <v>340</v>
      </c>
      <c r="J182" s="11">
        <v>341</v>
      </c>
      <c r="K182" s="2" t="s">
        <v>36</v>
      </c>
      <c r="L182" s="2" t="s">
        <v>37</v>
      </c>
      <c r="M182" s="2">
        <v>130</v>
      </c>
      <c r="N182" s="13"/>
      <c r="O182" s="13"/>
      <c r="P182" s="2"/>
      <c r="Q182" s="2"/>
      <c r="R182" s="2"/>
      <c r="S182" s="2"/>
      <c r="T182" s="2"/>
      <c r="U182" s="2"/>
      <c r="V182" s="2"/>
    </row>
    <row r="183" spans="1:22" ht="31.5" x14ac:dyDescent="0.25">
      <c r="A183" s="1" t="str">
        <f>INDEX(Chuyenvien[Mã Chuyên viên],MATCH(Thongtin_CQDV[[#This Row],[Tham ke]],Chuyenvien[Tên thẩm kế],0),0)</f>
        <v>114e</v>
      </c>
      <c r="B183" s="1" t="s">
        <v>149</v>
      </c>
      <c r="C183" s="5" t="s">
        <v>153</v>
      </c>
      <c r="D183" s="5" t="s">
        <v>161</v>
      </c>
      <c r="E183" s="2"/>
      <c r="F183" s="2">
        <v>1101439</v>
      </c>
      <c r="G183" s="2">
        <v>1053658</v>
      </c>
      <c r="H183" s="11">
        <v>419</v>
      </c>
      <c r="I183" s="11">
        <v>340</v>
      </c>
      <c r="J183" s="11">
        <v>341</v>
      </c>
      <c r="K183" s="2" t="s">
        <v>36</v>
      </c>
      <c r="L183" s="2" t="s">
        <v>37</v>
      </c>
      <c r="M183" s="2">
        <v>130</v>
      </c>
      <c r="N183" s="13"/>
      <c r="O183" s="13"/>
      <c r="P183" s="2"/>
      <c r="Q183" s="2"/>
      <c r="R183" s="2"/>
      <c r="S183" s="2"/>
      <c r="T183" s="2"/>
      <c r="U183" s="2"/>
      <c r="V183" s="2"/>
    </row>
    <row r="184" spans="1:22" ht="31.5" x14ac:dyDescent="0.25">
      <c r="A184" s="1" t="str">
        <f>INDEX(Chuyenvien[Mã Chuyên viên],MATCH(Thongtin_CQDV[[#This Row],[Tham ke]],Chuyenvien[Tên thẩm kế],0),0)</f>
        <v>114e</v>
      </c>
      <c r="B184" s="1" t="s">
        <v>149</v>
      </c>
      <c r="C184" s="5" t="s">
        <v>766</v>
      </c>
      <c r="D184" s="5" t="s">
        <v>770</v>
      </c>
      <c r="E184" s="2"/>
      <c r="F184" s="2">
        <v>1101075</v>
      </c>
      <c r="G184" s="2">
        <v>1122041</v>
      </c>
      <c r="H184" s="11">
        <v>435</v>
      </c>
      <c r="I184" s="11">
        <v>160</v>
      </c>
      <c r="J184" s="11">
        <v>161</v>
      </c>
      <c r="K184" s="2" t="s">
        <v>36</v>
      </c>
      <c r="L184" s="2" t="s">
        <v>44</v>
      </c>
      <c r="M184" s="2">
        <v>43</v>
      </c>
      <c r="N184" s="13"/>
      <c r="O184" s="13"/>
      <c r="P184" s="2" t="s">
        <v>82</v>
      </c>
      <c r="Q184" s="2" t="s">
        <v>51</v>
      </c>
      <c r="R184" s="2" t="s">
        <v>51</v>
      </c>
      <c r="S184" s="2"/>
      <c r="T184" s="2" t="s">
        <v>771</v>
      </c>
      <c r="U184" s="2"/>
      <c r="V184" s="2"/>
    </row>
    <row r="185" spans="1:22" ht="31.5" x14ac:dyDescent="0.25">
      <c r="A185" s="1" t="str">
        <f>INDEX(Chuyenvien[Mã Chuyên viên],MATCH(Thongtin_CQDV[[#This Row],[Tham ke]],Chuyenvien[Tên thẩm kế],0),0)</f>
        <v>114e</v>
      </c>
      <c r="B185" s="1" t="s">
        <v>149</v>
      </c>
      <c r="C185" s="5" t="s">
        <v>153</v>
      </c>
      <c r="D185" s="5" t="s">
        <v>157</v>
      </c>
      <c r="E185" s="2"/>
      <c r="F185" s="2">
        <v>1101439</v>
      </c>
      <c r="G185" s="2">
        <v>1070158</v>
      </c>
      <c r="H185" s="11">
        <v>419</v>
      </c>
      <c r="I185" s="11">
        <v>70</v>
      </c>
      <c r="J185" s="11">
        <v>92</v>
      </c>
      <c r="K185" s="2" t="s">
        <v>36</v>
      </c>
      <c r="L185" s="2" t="s">
        <v>44</v>
      </c>
      <c r="M185" s="2">
        <v>43</v>
      </c>
      <c r="N185" s="13"/>
      <c r="O185" s="13"/>
      <c r="P185" s="2" t="s">
        <v>82</v>
      </c>
      <c r="Q185" s="2" t="s">
        <v>83</v>
      </c>
      <c r="R185" s="2" t="s">
        <v>83</v>
      </c>
      <c r="S185" s="2"/>
      <c r="T185" s="2" t="s">
        <v>158</v>
      </c>
      <c r="U185" s="2"/>
      <c r="V185" s="2"/>
    </row>
    <row r="186" spans="1:22" ht="63" x14ac:dyDescent="0.25">
      <c r="A186" s="6" t="str">
        <f>INDEX(Chuyenvien[Mã Chuyên viên],MATCH(Thongtin_CQDV[[#This Row],[Tham ke]],Chuyenvien[Tên thẩm kế],0),0)</f>
        <v>114e</v>
      </c>
      <c r="B186" s="1" t="s">
        <v>149</v>
      </c>
      <c r="C186" s="7" t="s">
        <v>1003</v>
      </c>
      <c r="D186" s="7" t="s">
        <v>1003</v>
      </c>
      <c r="E186" s="15"/>
      <c r="F186" s="15">
        <v>3</v>
      </c>
      <c r="G186" s="2">
        <v>3</v>
      </c>
      <c r="H186" s="11">
        <v>599</v>
      </c>
      <c r="I186" s="11"/>
      <c r="J186" s="11"/>
      <c r="K186" s="2" t="s">
        <v>36</v>
      </c>
      <c r="L186" s="2" t="s">
        <v>44</v>
      </c>
      <c r="M186" s="2">
        <v>141</v>
      </c>
      <c r="N186" s="13"/>
      <c r="O186" s="13"/>
      <c r="P186" s="2" t="s">
        <v>45</v>
      </c>
      <c r="Q186" s="2" t="s">
        <v>46</v>
      </c>
      <c r="R186" s="2" t="s">
        <v>47</v>
      </c>
      <c r="S186" s="2"/>
      <c r="T186" s="2"/>
      <c r="U186" s="2" t="s">
        <v>1004</v>
      </c>
      <c r="V186" s="2"/>
    </row>
    <row r="187" spans="1:22" ht="31.5" x14ac:dyDescent="0.25">
      <c r="A187" s="1" t="str">
        <f>INDEX(Chuyenvien[Mã Chuyên viên],MATCH(Thongtin_CQDV[[#This Row],[Tham ke]],Chuyenvien[Tên thẩm kế],0),0)</f>
        <v>114e</v>
      </c>
      <c r="B187" s="1" t="s">
        <v>149</v>
      </c>
      <c r="C187" s="5" t="s">
        <v>153</v>
      </c>
      <c r="D187" s="5" t="s">
        <v>159</v>
      </c>
      <c r="E187" s="2"/>
      <c r="F187" s="2">
        <v>1101439</v>
      </c>
      <c r="G187" s="2"/>
      <c r="H187" s="11">
        <v>419</v>
      </c>
      <c r="I187" s="11">
        <v>280</v>
      </c>
      <c r="J187" s="11"/>
      <c r="K187" s="2" t="s">
        <v>36</v>
      </c>
      <c r="L187" s="2" t="s">
        <v>44</v>
      </c>
      <c r="M187" s="2">
        <v>141</v>
      </c>
      <c r="N187" s="13"/>
      <c r="O187" s="13"/>
      <c r="P187" s="2" t="s">
        <v>50</v>
      </c>
      <c r="Q187" s="2" t="s">
        <v>46</v>
      </c>
      <c r="R187" s="2" t="s">
        <v>47</v>
      </c>
      <c r="S187" s="2"/>
      <c r="T187" s="2"/>
      <c r="U187" s="2" t="s">
        <v>160</v>
      </c>
      <c r="V187" s="2"/>
    </row>
    <row r="188" spans="1:22" ht="31.5" x14ac:dyDescent="0.25">
      <c r="A188" s="1" t="str">
        <f>INDEX(Chuyenvien[Mã Chuyên viên],MATCH(Thongtin_CQDV[[#This Row],[Tham ke]],Chuyenvien[Tên thẩm kế],0),0)</f>
        <v>114e</v>
      </c>
      <c r="B188" s="1" t="s">
        <v>149</v>
      </c>
      <c r="C188" s="5" t="s">
        <v>153</v>
      </c>
      <c r="D188" s="5" t="s">
        <v>155</v>
      </c>
      <c r="E188" s="2"/>
      <c r="F188" s="2">
        <v>1101439</v>
      </c>
      <c r="G188" s="2">
        <v>1093947</v>
      </c>
      <c r="H188" s="11">
        <v>419</v>
      </c>
      <c r="I188" s="11">
        <v>280</v>
      </c>
      <c r="J188" s="11">
        <v>332</v>
      </c>
      <c r="K188" s="2" t="s">
        <v>36</v>
      </c>
      <c r="L188" s="2" t="s">
        <v>44</v>
      </c>
      <c r="M188" s="2">
        <v>141</v>
      </c>
      <c r="N188" s="13"/>
      <c r="O188" s="13"/>
      <c r="P188" s="2" t="s">
        <v>82</v>
      </c>
      <c r="Q188" s="2" t="s">
        <v>46</v>
      </c>
      <c r="R188" s="2" t="s">
        <v>47</v>
      </c>
      <c r="S188" s="2"/>
      <c r="T188" s="2" t="s">
        <v>156</v>
      </c>
      <c r="U188" s="2"/>
      <c r="V188" s="2"/>
    </row>
    <row r="189" spans="1:22" ht="31.5" x14ac:dyDescent="0.25">
      <c r="A189" s="6" t="str">
        <f>INDEX(Chuyenvien[Mã Chuyên viên],MATCH(Thongtin_CQDV[[#This Row],[Tham ke]],Chuyenvien[Tên thẩm kế],0),0)</f>
        <v>114e</v>
      </c>
      <c r="B189" s="1" t="s">
        <v>149</v>
      </c>
      <c r="C189" s="7" t="s">
        <v>766</v>
      </c>
      <c r="D189" s="7" t="s">
        <v>769</v>
      </c>
      <c r="E189" s="15"/>
      <c r="F189" s="15">
        <v>1101075</v>
      </c>
      <c r="G189" s="2">
        <v>1069590</v>
      </c>
      <c r="H189" s="11">
        <v>435</v>
      </c>
      <c r="I189" s="11">
        <v>70</v>
      </c>
      <c r="J189" s="11">
        <v>85</v>
      </c>
      <c r="K189" s="2" t="s">
        <v>36</v>
      </c>
      <c r="L189" s="2"/>
      <c r="M189" s="2">
        <v>130</v>
      </c>
      <c r="N189" s="13"/>
      <c r="O189" s="13"/>
      <c r="P189" s="2"/>
      <c r="Q189" s="2"/>
      <c r="R189" s="2"/>
      <c r="S189" s="2"/>
      <c r="T189" s="2"/>
      <c r="U189" s="2"/>
      <c r="V189" s="2"/>
    </row>
    <row r="190" spans="1:22" ht="31.5" x14ac:dyDescent="0.25">
      <c r="A190" s="6" t="str">
        <f>INDEX(Chuyenvien[Mã Chuyên viên],MATCH(Thongtin_CQDV[[#This Row],[Tham ke]],Chuyenvien[Tên thẩm kế],0),0)</f>
        <v>114e</v>
      </c>
      <c r="B190" s="1" t="s">
        <v>149</v>
      </c>
      <c r="C190" s="7" t="s">
        <v>153</v>
      </c>
      <c r="D190" s="7" t="s">
        <v>154</v>
      </c>
      <c r="E190" s="15"/>
      <c r="F190" s="15">
        <v>1101439</v>
      </c>
      <c r="G190" s="2">
        <v>1053658</v>
      </c>
      <c r="H190" s="11">
        <v>419</v>
      </c>
      <c r="I190" s="11">
        <v>280</v>
      </c>
      <c r="J190" s="11">
        <v>332</v>
      </c>
      <c r="K190" s="2"/>
      <c r="L190" s="2"/>
      <c r="M190" s="2">
        <v>130</v>
      </c>
      <c r="N190" s="13"/>
      <c r="O190" s="13"/>
      <c r="P190" s="2"/>
      <c r="Q190" s="2"/>
      <c r="R190" s="2"/>
      <c r="S190" s="2"/>
      <c r="T190" s="2"/>
      <c r="U190" s="2"/>
      <c r="V190" s="2"/>
    </row>
    <row r="191" spans="1:22" ht="47.25" x14ac:dyDescent="0.25">
      <c r="A191" s="1" t="str">
        <f>INDEX(Chuyenvien[Mã Chuyên viên],MATCH(Thongtin_CQDV[[#This Row],[Tham ke]],Chuyenvien[Tên thẩm kế],0),0)</f>
        <v>204e</v>
      </c>
      <c r="B191" s="1" t="s">
        <v>130</v>
      </c>
      <c r="C191" s="5" t="s">
        <v>896</v>
      </c>
      <c r="D191" s="5" t="s">
        <v>897</v>
      </c>
      <c r="E191" s="2"/>
      <c r="F191" s="2">
        <v>1039116</v>
      </c>
      <c r="G191" s="2">
        <v>1039116</v>
      </c>
      <c r="H191" s="11">
        <v>599</v>
      </c>
      <c r="I191" s="11">
        <v>340</v>
      </c>
      <c r="J191" s="11">
        <v>341</v>
      </c>
      <c r="K191" s="2" t="s">
        <v>36</v>
      </c>
      <c r="L191" s="2" t="s">
        <v>37</v>
      </c>
      <c r="M191" s="2">
        <v>130</v>
      </c>
      <c r="N191" s="13"/>
      <c r="O191" s="13"/>
      <c r="P191" s="2"/>
      <c r="Q191" s="2"/>
      <c r="R191" s="2"/>
      <c r="S191" s="2"/>
      <c r="T191" s="2"/>
      <c r="U191" s="2"/>
      <c r="V191" s="2"/>
    </row>
    <row r="192" spans="1:22" ht="47.25" x14ac:dyDescent="0.25">
      <c r="A192" s="1" t="str">
        <f>INDEX(Chuyenvien[Mã Chuyên viên],MATCH(Thongtin_CQDV[[#This Row],[Tham ke]],Chuyenvien[Tên thẩm kế],0),0)</f>
        <v>204e</v>
      </c>
      <c r="B192" s="1" t="s">
        <v>130</v>
      </c>
      <c r="C192" s="5" t="s">
        <v>575</v>
      </c>
      <c r="D192" s="5" t="s">
        <v>581</v>
      </c>
      <c r="E192" s="2"/>
      <c r="F192" s="2">
        <v>1067160</v>
      </c>
      <c r="G192" s="2">
        <v>1047754</v>
      </c>
      <c r="H192" s="11">
        <v>424</v>
      </c>
      <c r="I192" s="11">
        <v>340</v>
      </c>
      <c r="J192" s="11">
        <v>341</v>
      </c>
      <c r="K192" s="2" t="s">
        <v>36</v>
      </c>
      <c r="L192" s="2" t="s">
        <v>37</v>
      </c>
      <c r="M192" s="2">
        <v>130</v>
      </c>
      <c r="N192" s="13"/>
      <c r="O192" s="13"/>
      <c r="P192" s="2"/>
      <c r="Q192" s="2"/>
      <c r="R192" s="2"/>
      <c r="S192" s="2"/>
      <c r="T192" s="2"/>
      <c r="U192" s="2"/>
      <c r="V192" s="2"/>
    </row>
    <row r="193" spans="1:22" ht="47.25" x14ac:dyDescent="0.25">
      <c r="A193" s="1" t="str">
        <f>INDEX(Chuyenvien[Mã Chuyên viên],MATCH(Thongtin_CQDV[[#This Row],[Tham ke]],Chuyenvien[Tên thẩm kế],0),0)</f>
        <v>204e</v>
      </c>
      <c r="B193" s="1" t="s">
        <v>130</v>
      </c>
      <c r="C193" s="5" t="s">
        <v>131</v>
      </c>
      <c r="D193" s="5" t="s">
        <v>132</v>
      </c>
      <c r="E193" s="2"/>
      <c r="F193" s="2">
        <v>1021083</v>
      </c>
      <c r="G193" s="2">
        <v>1050429</v>
      </c>
      <c r="H193" s="11">
        <v>417</v>
      </c>
      <c r="I193" s="11">
        <v>340</v>
      </c>
      <c r="J193" s="11">
        <v>341</v>
      </c>
      <c r="K193" s="2" t="s">
        <v>36</v>
      </c>
      <c r="L193" s="2" t="s">
        <v>37</v>
      </c>
      <c r="M193" s="2">
        <v>130</v>
      </c>
      <c r="N193" s="13"/>
      <c r="O193" s="13"/>
      <c r="P193" s="2"/>
      <c r="Q193" s="2"/>
      <c r="R193" s="2"/>
      <c r="S193" s="2"/>
      <c r="T193" s="2"/>
      <c r="U193" s="2"/>
      <c r="V193" s="2"/>
    </row>
    <row r="194" spans="1:22" ht="47.25" x14ac:dyDescent="0.25">
      <c r="A194" s="1" t="str">
        <f>INDEX(Chuyenvien[Mã Chuyên viên],MATCH(Thongtin_CQDV[[#This Row],[Tham ke]],Chuyenvien[Tên thẩm kế],0),0)</f>
        <v>204e</v>
      </c>
      <c r="B194" s="1" t="s">
        <v>130</v>
      </c>
      <c r="C194" s="5" t="s">
        <v>131</v>
      </c>
      <c r="D194" s="5" t="s">
        <v>145</v>
      </c>
      <c r="E194" s="2"/>
      <c r="F194" s="2">
        <v>1021083</v>
      </c>
      <c r="G194" s="2">
        <v>1020854</v>
      </c>
      <c r="H194" s="11">
        <v>417</v>
      </c>
      <c r="I194" s="11">
        <v>340</v>
      </c>
      <c r="J194" s="11">
        <v>341</v>
      </c>
      <c r="K194" s="2" t="s">
        <v>36</v>
      </c>
      <c r="L194" s="2" t="s">
        <v>37</v>
      </c>
      <c r="M194" s="2">
        <v>130</v>
      </c>
      <c r="N194" s="13"/>
      <c r="O194" s="13"/>
      <c r="P194" s="2"/>
      <c r="Q194" s="2"/>
      <c r="R194" s="2"/>
      <c r="S194" s="2"/>
      <c r="T194" s="2"/>
      <c r="U194" s="2"/>
      <c r="V194" s="2"/>
    </row>
    <row r="195" spans="1:22" ht="47.25" x14ac:dyDescent="0.25">
      <c r="A195" s="1" t="str">
        <f>INDEX(Chuyenvien[Mã Chuyên viên],MATCH(Thongtin_CQDV[[#This Row],[Tham ke]],Chuyenvien[Tên thẩm kế],0),0)</f>
        <v>204e</v>
      </c>
      <c r="B195" s="1" t="s">
        <v>130</v>
      </c>
      <c r="C195" s="5" t="s">
        <v>575</v>
      </c>
      <c r="D195" s="5" t="s">
        <v>655</v>
      </c>
      <c r="E195" s="2"/>
      <c r="F195" s="2">
        <v>1067160</v>
      </c>
      <c r="G195" s="2">
        <v>1074287</v>
      </c>
      <c r="H195" s="11">
        <v>424</v>
      </c>
      <c r="I195" s="11">
        <v>340</v>
      </c>
      <c r="J195" s="11">
        <v>341</v>
      </c>
      <c r="K195" s="2" t="s">
        <v>36</v>
      </c>
      <c r="L195" s="2" t="s">
        <v>37</v>
      </c>
      <c r="M195" s="2">
        <v>130</v>
      </c>
      <c r="N195" s="13"/>
      <c r="O195" s="13"/>
      <c r="P195" s="2"/>
      <c r="Q195" s="2"/>
      <c r="R195" s="2"/>
      <c r="S195" s="2"/>
      <c r="T195" s="2"/>
      <c r="U195" s="2"/>
      <c r="V195" s="2"/>
    </row>
    <row r="196" spans="1:22" ht="47.25" x14ac:dyDescent="0.25">
      <c r="A196" s="1" t="str">
        <f>INDEX(Chuyenvien[Mã Chuyên viên],MATCH(Thongtin_CQDV[[#This Row],[Tham ke]],Chuyenvien[Tên thẩm kế],0),0)</f>
        <v>204e</v>
      </c>
      <c r="B196" s="1" t="s">
        <v>130</v>
      </c>
      <c r="C196" s="5" t="s">
        <v>575</v>
      </c>
      <c r="D196" s="5" t="s">
        <v>635</v>
      </c>
      <c r="E196" s="2"/>
      <c r="F196" s="2">
        <v>1067160</v>
      </c>
      <c r="G196" s="2">
        <v>1035658</v>
      </c>
      <c r="H196" s="11">
        <v>424</v>
      </c>
      <c r="I196" s="11">
        <v>70</v>
      </c>
      <c r="J196" s="11">
        <v>75</v>
      </c>
      <c r="K196" s="2" t="s">
        <v>36</v>
      </c>
      <c r="L196" s="2" t="s">
        <v>44</v>
      </c>
      <c r="M196" s="2">
        <v>43</v>
      </c>
      <c r="N196" s="13"/>
      <c r="O196" s="13"/>
      <c r="P196" s="2" t="s">
        <v>82</v>
      </c>
      <c r="Q196" s="2" t="s">
        <v>83</v>
      </c>
      <c r="R196" s="2" t="s">
        <v>83</v>
      </c>
      <c r="S196" s="2"/>
      <c r="T196" s="2" t="s">
        <v>636</v>
      </c>
      <c r="U196" s="2"/>
      <c r="V196" s="2"/>
    </row>
    <row r="197" spans="1:22" ht="47.25" x14ac:dyDescent="0.25">
      <c r="A197" s="1" t="str">
        <f>INDEX(Chuyenvien[Mã Chuyên viên],MATCH(Thongtin_CQDV[[#This Row],[Tham ke]],Chuyenvien[Tên thẩm kế],0),0)</f>
        <v>204e</v>
      </c>
      <c r="B197" s="1" t="s">
        <v>130</v>
      </c>
      <c r="C197" s="5" t="s">
        <v>575</v>
      </c>
      <c r="D197" s="5" t="s">
        <v>649</v>
      </c>
      <c r="E197" s="2"/>
      <c r="F197" s="2">
        <v>1067160</v>
      </c>
      <c r="G197" s="2">
        <v>1046476</v>
      </c>
      <c r="H197" s="11">
        <v>424</v>
      </c>
      <c r="I197" s="11">
        <v>70</v>
      </c>
      <c r="J197" s="11">
        <v>93</v>
      </c>
      <c r="K197" s="2" t="s">
        <v>36</v>
      </c>
      <c r="L197" s="2" t="s">
        <v>44</v>
      </c>
      <c r="M197" s="2">
        <v>43</v>
      </c>
      <c r="N197" s="13"/>
      <c r="O197" s="13"/>
      <c r="P197" s="2" t="s">
        <v>82</v>
      </c>
      <c r="Q197" s="2" t="s">
        <v>83</v>
      </c>
      <c r="R197" s="2" t="s">
        <v>83</v>
      </c>
      <c r="S197" s="2"/>
      <c r="T197" s="2" t="s">
        <v>650</v>
      </c>
      <c r="U197" s="2"/>
      <c r="V197" s="2"/>
    </row>
    <row r="198" spans="1:22" ht="47.25" x14ac:dyDescent="0.25">
      <c r="A198" s="1" t="str">
        <f>INDEX(Chuyenvien[Mã Chuyên viên],MATCH(Thongtin_CQDV[[#This Row],[Tham ke]],Chuyenvien[Tên thẩm kế],0),0)</f>
        <v>204e</v>
      </c>
      <c r="B198" s="1" t="s">
        <v>130</v>
      </c>
      <c r="C198" s="5" t="s">
        <v>575</v>
      </c>
      <c r="D198" s="5" t="s">
        <v>651</v>
      </c>
      <c r="E198" s="2"/>
      <c r="F198" s="2">
        <v>1067160</v>
      </c>
      <c r="G198" s="2">
        <v>1086111</v>
      </c>
      <c r="H198" s="11">
        <v>424</v>
      </c>
      <c r="I198" s="11">
        <v>70</v>
      </c>
      <c r="J198" s="11">
        <v>83</v>
      </c>
      <c r="K198" s="2" t="s">
        <v>36</v>
      </c>
      <c r="L198" s="2" t="s">
        <v>44</v>
      </c>
      <c r="M198" s="2">
        <v>43</v>
      </c>
      <c r="N198" s="13"/>
      <c r="O198" s="13"/>
      <c r="P198" s="2" t="s">
        <v>50</v>
      </c>
      <c r="Q198" s="2" t="s">
        <v>83</v>
      </c>
      <c r="R198" s="2" t="s">
        <v>83</v>
      </c>
      <c r="S198" s="2"/>
      <c r="T198" s="2" t="s">
        <v>652</v>
      </c>
      <c r="U198" s="2"/>
      <c r="V198" s="2"/>
    </row>
    <row r="199" spans="1:22" ht="47.25" x14ac:dyDescent="0.25">
      <c r="A199" s="1" t="str">
        <f>INDEX(Chuyenvien[Mã Chuyên viên],MATCH(Thongtin_CQDV[[#This Row],[Tham ke]],Chuyenvien[Tên thẩm kế],0),0)</f>
        <v>204e</v>
      </c>
      <c r="B199" s="1" t="s">
        <v>130</v>
      </c>
      <c r="C199" s="5" t="s">
        <v>131</v>
      </c>
      <c r="D199" s="5" t="s">
        <v>133</v>
      </c>
      <c r="E199" s="2"/>
      <c r="F199" s="2">
        <v>1021083</v>
      </c>
      <c r="G199" s="2">
        <v>1126857</v>
      </c>
      <c r="H199" s="11">
        <v>417</v>
      </c>
      <c r="I199" s="11">
        <v>100</v>
      </c>
      <c r="J199" s="11">
        <v>103</v>
      </c>
      <c r="K199" s="2" t="s">
        <v>36</v>
      </c>
      <c r="L199" s="2" t="s">
        <v>44</v>
      </c>
      <c r="M199" s="2">
        <v>54</v>
      </c>
      <c r="N199" s="13"/>
      <c r="O199" s="13"/>
      <c r="P199" s="2" t="s">
        <v>50</v>
      </c>
      <c r="Q199" s="2" t="s">
        <v>73</v>
      </c>
      <c r="R199" s="2" t="s">
        <v>73</v>
      </c>
      <c r="S199" s="2"/>
      <c r="T199" s="2"/>
      <c r="U199" s="2" t="s">
        <v>134</v>
      </c>
      <c r="V199" s="2"/>
    </row>
    <row r="200" spans="1:22" ht="47.25" x14ac:dyDescent="0.25">
      <c r="A200" s="1" t="str">
        <f>INDEX(Chuyenvien[Mã Chuyên viên],MATCH(Thongtin_CQDV[[#This Row],[Tham ke]],Chuyenvien[Tên thẩm kế],0),0)</f>
        <v>204e</v>
      </c>
      <c r="B200" s="1" t="s">
        <v>130</v>
      </c>
      <c r="C200" s="5" t="s">
        <v>131</v>
      </c>
      <c r="D200" s="5" t="s">
        <v>135</v>
      </c>
      <c r="E200" s="2"/>
      <c r="F200" s="2">
        <v>1021083</v>
      </c>
      <c r="G200" s="2">
        <v>0</v>
      </c>
      <c r="H200" s="11">
        <v>417</v>
      </c>
      <c r="I200" s="11">
        <v>100</v>
      </c>
      <c r="J200" s="11">
        <v>103</v>
      </c>
      <c r="K200" s="2" t="s">
        <v>36</v>
      </c>
      <c r="L200" s="2" t="s">
        <v>44</v>
      </c>
      <c r="M200" s="2">
        <v>54</v>
      </c>
      <c r="N200" s="13"/>
      <c r="O200" s="13"/>
      <c r="P200" s="2" t="s">
        <v>97</v>
      </c>
      <c r="Q200" s="2" t="s">
        <v>73</v>
      </c>
      <c r="R200" s="2" t="s">
        <v>73</v>
      </c>
      <c r="S200" s="2"/>
      <c r="T200" s="2"/>
      <c r="U200" s="2" t="s">
        <v>136</v>
      </c>
      <c r="V200" s="2"/>
    </row>
    <row r="201" spans="1:22" ht="47.25" x14ac:dyDescent="0.25">
      <c r="A201" s="1" t="str">
        <f>INDEX(Chuyenvien[Mã Chuyên viên],MATCH(Thongtin_CQDV[[#This Row],[Tham ke]],Chuyenvien[Tên thẩm kế],0),0)</f>
        <v>204e</v>
      </c>
      <c r="B201" s="1" t="s">
        <v>130</v>
      </c>
      <c r="C201" s="5" t="s">
        <v>131</v>
      </c>
      <c r="D201" s="5" t="s">
        <v>137</v>
      </c>
      <c r="E201" s="2"/>
      <c r="F201" s="2">
        <v>1021083</v>
      </c>
      <c r="G201" s="2">
        <v>1107253</v>
      </c>
      <c r="H201" s="11">
        <v>417</v>
      </c>
      <c r="I201" s="11">
        <v>100</v>
      </c>
      <c r="J201" s="11">
        <v>103</v>
      </c>
      <c r="K201" s="2" t="s">
        <v>36</v>
      </c>
      <c r="L201" s="2" t="s">
        <v>44</v>
      </c>
      <c r="M201" s="2">
        <v>54</v>
      </c>
      <c r="N201" s="13"/>
      <c r="O201" s="13"/>
      <c r="P201" s="2" t="s">
        <v>97</v>
      </c>
      <c r="Q201" s="2" t="s">
        <v>73</v>
      </c>
      <c r="R201" s="2" t="s">
        <v>73</v>
      </c>
      <c r="S201" s="2"/>
      <c r="T201" s="2"/>
      <c r="U201" s="2" t="s">
        <v>138</v>
      </c>
      <c r="V201" s="2"/>
    </row>
    <row r="202" spans="1:22" ht="47.25" x14ac:dyDescent="0.25">
      <c r="A202" s="1" t="str">
        <f>INDEX(Chuyenvien[Mã Chuyên viên],MATCH(Thongtin_CQDV[[#This Row],[Tham ke]],Chuyenvien[Tên thẩm kế],0),0)</f>
        <v>204e</v>
      </c>
      <c r="B202" s="1" t="s">
        <v>130</v>
      </c>
      <c r="C202" s="5" t="s">
        <v>131</v>
      </c>
      <c r="D202" s="5" t="s">
        <v>139</v>
      </c>
      <c r="E202" s="2"/>
      <c r="F202" s="2">
        <v>1021083</v>
      </c>
      <c r="G202" s="2">
        <v>1047807</v>
      </c>
      <c r="H202" s="11">
        <v>417</v>
      </c>
      <c r="I202" s="11">
        <v>100</v>
      </c>
      <c r="J202" s="11">
        <v>103</v>
      </c>
      <c r="K202" s="2" t="s">
        <v>36</v>
      </c>
      <c r="L202" s="2" t="s">
        <v>44</v>
      </c>
      <c r="M202" s="2">
        <v>54</v>
      </c>
      <c r="N202" s="13"/>
      <c r="O202" s="13"/>
      <c r="P202" s="2" t="s">
        <v>82</v>
      </c>
      <c r="Q202" s="2" t="s">
        <v>73</v>
      </c>
      <c r="R202" s="2" t="s">
        <v>73</v>
      </c>
      <c r="S202" s="2"/>
      <c r="T202" s="2"/>
      <c r="U202" s="2" t="s">
        <v>140</v>
      </c>
      <c r="V202" s="2"/>
    </row>
    <row r="203" spans="1:22" ht="47.25" x14ac:dyDescent="0.25">
      <c r="A203" s="1" t="str">
        <f>INDEX(Chuyenvien[Mã Chuyên viên],MATCH(Thongtin_CQDV[[#This Row],[Tham ke]],Chuyenvien[Tên thẩm kế],0),0)</f>
        <v>204e</v>
      </c>
      <c r="B203" s="1" t="s">
        <v>130</v>
      </c>
      <c r="C203" s="5" t="s">
        <v>870</v>
      </c>
      <c r="D203" s="5" t="s">
        <v>875</v>
      </c>
      <c r="E203" s="2"/>
      <c r="F203" s="2">
        <v>1114987</v>
      </c>
      <c r="G203" s="2">
        <v>0</v>
      </c>
      <c r="H203" s="11">
        <v>599</v>
      </c>
      <c r="I203" s="11">
        <v>100</v>
      </c>
      <c r="J203" s="11">
        <v>103</v>
      </c>
      <c r="K203" s="2" t="s">
        <v>36</v>
      </c>
      <c r="L203" s="2" t="s">
        <v>44</v>
      </c>
      <c r="M203" s="2">
        <v>54</v>
      </c>
      <c r="N203" s="13"/>
      <c r="O203" s="13"/>
      <c r="P203" s="2" t="s">
        <v>45</v>
      </c>
      <c r="Q203" s="2" t="s">
        <v>73</v>
      </c>
      <c r="R203" s="2" t="s">
        <v>73</v>
      </c>
      <c r="S203" s="2"/>
      <c r="T203" s="2" t="s">
        <v>876</v>
      </c>
      <c r="U203" s="2"/>
      <c r="V203" s="2"/>
    </row>
    <row r="204" spans="1:22" ht="47.25" x14ac:dyDescent="0.25">
      <c r="A204" s="1" t="str">
        <f>INDEX(Chuyenvien[Mã Chuyên viên],MATCH(Thongtin_CQDV[[#This Row],[Tham ke]],Chuyenvien[Tên thẩm kế],0),0)</f>
        <v>204e</v>
      </c>
      <c r="B204" s="1" t="s">
        <v>130</v>
      </c>
      <c r="C204" s="5" t="s">
        <v>131</v>
      </c>
      <c r="D204" s="5" t="s">
        <v>141</v>
      </c>
      <c r="E204" s="2"/>
      <c r="F204" s="2">
        <v>1021083</v>
      </c>
      <c r="G204" s="2">
        <v>1069557</v>
      </c>
      <c r="H204" s="11">
        <v>417</v>
      </c>
      <c r="I204" s="11">
        <v>100</v>
      </c>
      <c r="J204" s="11">
        <v>103</v>
      </c>
      <c r="K204" s="2" t="s">
        <v>36</v>
      </c>
      <c r="L204" s="2" t="s">
        <v>44</v>
      </c>
      <c r="M204" s="2">
        <v>54</v>
      </c>
      <c r="N204" s="13"/>
      <c r="O204" s="13"/>
      <c r="P204" s="2" t="s">
        <v>45</v>
      </c>
      <c r="Q204" s="2" t="s">
        <v>73</v>
      </c>
      <c r="R204" s="2" t="s">
        <v>73</v>
      </c>
      <c r="S204" s="2"/>
      <c r="T204" s="2"/>
      <c r="U204" s="2" t="s">
        <v>142</v>
      </c>
      <c r="V204" s="2"/>
    </row>
    <row r="205" spans="1:22" ht="47.25" x14ac:dyDescent="0.25">
      <c r="A205" s="1" t="str">
        <f>INDEX(Chuyenvien[Mã Chuyên viên],MATCH(Thongtin_CQDV[[#This Row],[Tham ke]],Chuyenvien[Tên thẩm kế],0),0)</f>
        <v>204e</v>
      </c>
      <c r="B205" s="1" t="s">
        <v>130</v>
      </c>
      <c r="C205" s="5" t="s">
        <v>131</v>
      </c>
      <c r="D205" s="5" t="s">
        <v>143</v>
      </c>
      <c r="E205" s="2"/>
      <c r="F205" s="2">
        <v>1021083</v>
      </c>
      <c r="G205" s="2">
        <v>0</v>
      </c>
      <c r="H205" s="11">
        <v>417</v>
      </c>
      <c r="I205" s="11">
        <v>100</v>
      </c>
      <c r="J205" s="11">
        <v>103</v>
      </c>
      <c r="K205" s="2" t="s">
        <v>36</v>
      </c>
      <c r="L205" s="2" t="s">
        <v>44</v>
      </c>
      <c r="M205" s="2">
        <v>54</v>
      </c>
      <c r="N205" s="13"/>
      <c r="O205" s="13"/>
      <c r="P205" s="2" t="s">
        <v>45</v>
      </c>
      <c r="Q205" s="2" t="s">
        <v>73</v>
      </c>
      <c r="R205" s="2" t="s">
        <v>73</v>
      </c>
      <c r="S205" s="2"/>
      <c r="T205" s="2"/>
      <c r="U205" s="2" t="s">
        <v>144</v>
      </c>
      <c r="V205" s="2"/>
    </row>
    <row r="206" spans="1:22" ht="47.25" x14ac:dyDescent="0.25">
      <c r="A206" s="1" t="str">
        <f>INDEX(Chuyenvien[Mã Chuyên viên],MATCH(Thongtin_CQDV[[#This Row],[Tham ke]],Chuyenvien[Tên thẩm kế],0),0)</f>
        <v>204e</v>
      </c>
      <c r="B206" s="1" t="s">
        <v>130</v>
      </c>
      <c r="C206" s="5" t="s">
        <v>575</v>
      </c>
      <c r="D206" s="5" t="s">
        <v>656</v>
      </c>
      <c r="E206" s="2"/>
      <c r="F206" s="2">
        <v>1067160</v>
      </c>
      <c r="G206" s="2">
        <v>1090158</v>
      </c>
      <c r="H206" s="11">
        <v>424</v>
      </c>
      <c r="I206" s="11">
        <v>100</v>
      </c>
      <c r="J206" s="11">
        <v>103</v>
      </c>
      <c r="K206" s="2" t="s">
        <v>36</v>
      </c>
      <c r="L206" s="2" t="s">
        <v>44</v>
      </c>
      <c r="M206" s="2">
        <v>54</v>
      </c>
      <c r="N206" s="13"/>
      <c r="O206" s="13"/>
      <c r="P206" s="2" t="s">
        <v>97</v>
      </c>
      <c r="Q206" s="2" t="s">
        <v>73</v>
      </c>
      <c r="R206" s="2" t="s">
        <v>73</v>
      </c>
      <c r="S206" s="2" t="s">
        <v>657</v>
      </c>
      <c r="T206" s="2"/>
      <c r="U206" s="2"/>
      <c r="V206" s="2" t="s">
        <v>65</v>
      </c>
    </row>
    <row r="207" spans="1:22" ht="47.25" x14ac:dyDescent="0.25">
      <c r="A207" s="1" t="str">
        <f>INDEX(Chuyenvien[Mã Chuyên viên],MATCH(Thongtin_CQDV[[#This Row],[Tham ke]],Chuyenvien[Tên thẩm kế],0),0)</f>
        <v>204e</v>
      </c>
      <c r="B207" s="1" t="s">
        <v>130</v>
      </c>
      <c r="C207" s="5" t="s">
        <v>131</v>
      </c>
      <c r="D207" s="5" t="s">
        <v>147</v>
      </c>
      <c r="E207" s="2"/>
      <c r="F207" s="2">
        <v>1021083</v>
      </c>
      <c r="G207" s="2">
        <v>1086105</v>
      </c>
      <c r="H207" s="11">
        <v>417</v>
      </c>
      <c r="I207" s="11">
        <v>100</v>
      </c>
      <c r="J207" s="11">
        <v>103</v>
      </c>
      <c r="K207" s="2" t="s">
        <v>36</v>
      </c>
      <c r="L207" s="2" t="s">
        <v>44</v>
      </c>
      <c r="M207" s="2">
        <v>54</v>
      </c>
      <c r="N207" s="13"/>
      <c r="O207" s="13"/>
      <c r="P207" s="2" t="s">
        <v>82</v>
      </c>
      <c r="Q207" s="2" t="s">
        <v>73</v>
      </c>
      <c r="R207" s="2" t="s">
        <v>73</v>
      </c>
      <c r="S207" s="2"/>
      <c r="T207" s="2"/>
      <c r="U207" s="2" t="s">
        <v>148</v>
      </c>
      <c r="V207" s="2"/>
    </row>
    <row r="208" spans="1:22" ht="63" x14ac:dyDescent="0.25">
      <c r="A208" s="1" t="str">
        <f>INDEX(Chuyenvien[Mã Chuyên viên],MATCH(Thongtin_CQDV[[#This Row],[Tham ke]],Chuyenvien[Tên thẩm kế],0),0)</f>
        <v>204e</v>
      </c>
      <c r="B208" s="1" t="s">
        <v>130</v>
      </c>
      <c r="C208" s="5" t="s">
        <v>575</v>
      </c>
      <c r="D208" s="5" t="s">
        <v>576</v>
      </c>
      <c r="E208" s="2"/>
      <c r="F208" s="2">
        <v>1067160</v>
      </c>
      <c r="G208" s="2">
        <v>1086578</v>
      </c>
      <c r="H208" s="11">
        <v>424</v>
      </c>
      <c r="I208" s="11">
        <v>280</v>
      </c>
      <c r="J208" s="11">
        <v>332</v>
      </c>
      <c r="K208" s="2" t="s">
        <v>36</v>
      </c>
      <c r="L208" s="2" t="s">
        <v>44</v>
      </c>
      <c r="M208" s="2">
        <v>141</v>
      </c>
      <c r="N208" s="13" t="s">
        <v>170</v>
      </c>
      <c r="O208" s="13">
        <v>43586</v>
      </c>
      <c r="P208" s="2" t="s">
        <v>45</v>
      </c>
      <c r="Q208" s="2" t="s">
        <v>46</v>
      </c>
      <c r="R208" s="2" t="s">
        <v>577</v>
      </c>
      <c r="S208" s="2"/>
      <c r="T208" s="2" t="s">
        <v>578</v>
      </c>
      <c r="U208" s="2"/>
      <c r="V208" s="2"/>
    </row>
    <row r="209" spans="1:22" ht="47.25" x14ac:dyDescent="0.25">
      <c r="A209" s="1" t="str">
        <f>INDEX(Chuyenvien[Mã Chuyên viên],MATCH(Thongtin_CQDV[[#This Row],[Tham ke]],Chuyenvien[Tên thẩm kế],0),0)</f>
        <v>204e</v>
      </c>
      <c r="B209" s="1" t="s">
        <v>130</v>
      </c>
      <c r="C209" s="5" t="s">
        <v>575</v>
      </c>
      <c r="D209" s="5" t="s">
        <v>579</v>
      </c>
      <c r="E209" s="2"/>
      <c r="F209" s="2">
        <v>1067160</v>
      </c>
      <c r="G209" s="2">
        <v>1079330</v>
      </c>
      <c r="H209" s="11">
        <v>424</v>
      </c>
      <c r="I209" s="11">
        <v>370</v>
      </c>
      <c r="J209" s="11">
        <v>371</v>
      </c>
      <c r="K209" s="2" t="s">
        <v>36</v>
      </c>
      <c r="L209" s="2" t="s">
        <v>44</v>
      </c>
      <c r="M209" s="2">
        <v>141</v>
      </c>
      <c r="N209" s="13"/>
      <c r="O209" s="13"/>
      <c r="P209" s="2" t="s">
        <v>82</v>
      </c>
      <c r="Q209" s="2" t="s">
        <v>46</v>
      </c>
      <c r="R209" s="2" t="s">
        <v>577</v>
      </c>
      <c r="S209" s="2"/>
      <c r="T209" s="2" t="s">
        <v>580</v>
      </c>
      <c r="U209" s="2"/>
      <c r="V209" s="2"/>
    </row>
    <row r="210" spans="1:22" ht="47.25" x14ac:dyDescent="0.25">
      <c r="A210" s="1" t="str">
        <f>INDEX(Chuyenvien[Mã Chuyên viên],MATCH(Thongtin_CQDV[[#This Row],[Tham ke]],Chuyenvien[Tên thẩm kế],0),0)</f>
        <v>204e</v>
      </c>
      <c r="B210" s="1" t="s">
        <v>130</v>
      </c>
      <c r="C210" s="5" t="s">
        <v>575</v>
      </c>
      <c r="D210" s="5" t="s">
        <v>603</v>
      </c>
      <c r="E210" s="2"/>
      <c r="F210" s="2">
        <v>1067160</v>
      </c>
      <c r="G210" s="2">
        <v>1035661</v>
      </c>
      <c r="H210" s="11">
        <v>424</v>
      </c>
      <c r="I210" s="11">
        <v>370</v>
      </c>
      <c r="J210" s="11">
        <v>398</v>
      </c>
      <c r="K210" s="2" t="s">
        <v>36</v>
      </c>
      <c r="L210" s="2" t="s">
        <v>44</v>
      </c>
      <c r="M210" s="2">
        <v>141</v>
      </c>
      <c r="N210" s="13"/>
      <c r="O210" s="13"/>
      <c r="P210" s="2" t="s">
        <v>82</v>
      </c>
      <c r="Q210" s="2" t="s">
        <v>46</v>
      </c>
      <c r="R210" s="2" t="s">
        <v>577</v>
      </c>
      <c r="S210" s="2"/>
      <c r="T210" s="2" t="s">
        <v>604</v>
      </c>
      <c r="U210" s="2"/>
      <c r="V210" s="2"/>
    </row>
    <row r="211" spans="1:22" ht="47.25" x14ac:dyDescent="0.25">
      <c r="A211" s="1" t="str">
        <f>INDEX(Chuyenvien[Mã Chuyên viên],MATCH(Thongtin_CQDV[[#This Row],[Tham ke]],Chuyenvien[Tên thẩm kế],0),0)</f>
        <v>204e</v>
      </c>
      <c r="B211" s="1" t="s">
        <v>130</v>
      </c>
      <c r="C211" s="5" t="s">
        <v>575</v>
      </c>
      <c r="D211" s="5" t="s">
        <v>605</v>
      </c>
      <c r="E211" s="2"/>
      <c r="F211" s="2">
        <v>1067160</v>
      </c>
      <c r="G211" s="2">
        <v>1037804</v>
      </c>
      <c r="H211" s="11">
        <v>424</v>
      </c>
      <c r="I211" s="11">
        <v>370</v>
      </c>
      <c r="J211" s="11">
        <v>371</v>
      </c>
      <c r="K211" s="2" t="s">
        <v>36</v>
      </c>
      <c r="L211" s="2" t="s">
        <v>44</v>
      </c>
      <c r="M211" s="2">
        <v>141</v>
      </c>
      <c r="N211" s="13"/>
      <c r="O211" s="13"/>
      <c r="P211" s="2" t="s">
        <v>82</v>
      </c>
      <c r="Q211" s="2" t="s">
        <v>46</v>
      </c>
      <c r="R211" s="2" t="s">
        <v>577</v>
      </c>
      <c r="S211" s="2"/>
      <c r="T211" s="2" t="s">
        <v>606</v>
      </c>
      <c r="U211" s="2"/>
      <c r="V211" s="2"/>
    </row>
    <row r="212" spans="1:22" ht="47.25" x14ac:dyDescent="0.25">
      <c r="A212" s="1" t="str">
        <f>INDEX(Chuyenvien[Mã Chuyên viên],MATCH(Thongtin_CQDV[[#This Row],[Tham ke]],Chuyenvien[Tên thẩm kế],0),0)</f>
        <v>204e</v>
      </c>
      <c r="B212" s="1" t="s">
        <v>130</v>
      </c>
      <c r="C212" s="5" t="s">
        <v>575</v>
      </c>
      <c r="D212" s="5" t="s">
        <v>620</v>
      </c>
      <c r="E212" s="2"/>
      <c r="F212" s="2">
        <v>1067160</v>
      </c>
      <c r="G212" s="2">
        <v>1104440</v>
      </c>
      <c r="H212" s="11">
        <v>424</v>
      </c>
      <c r="I212" s="11">
        <v>370</v>
      </c>
      <c r="J212" s="11">
        <v>372</v>
      </c>
      <c r="K212" s="2" t="s">
        <v>36</v>
      </c>
      <c r="L212" s="2" t="s">
        <v>44</v>
      </c>
      <c r="M212" s="2">
        <v>141</v>
      </c>
      <c r="N212" s="13" t="s">
        <v>40</v>
      </c>
      <c r="O212" s="13">
        <v>43646</v>
      </c>
      <c r="P212" s="2" t="s">
        <v>50</v>
      </c>
      <c r="Q212" s="2" t="s">
        <v>46</v>
      </c>
      <c r="R212" s="2" t="s">
        <v>577</v>
      </c>
      <c r="S212" s="2"/>
      <c r="T212" s="2" t="s">
        <v>621</v>
      </c>
      <c r="U212" s="2"/>
      <c r="V212" s="2"/>
    </row>
    <row r="213" spans="1:22" ht="63" x14ac:dyDescent="0.25">
      <c r="A213" s="1" t="str">
        <f>INDEX(Chuyenvien[Mã Chuyên viên],MATCH(Thongtin_CQDV[[#This Row],[Tham ke]],Chuyenvien[Tên thẩm kế],0),0)</f>
        <v>204e</v>
      </c>
      <c r="B213" s="1" t="s">
        <v>130</v>
      </c>
      <c r="C213" s="5" t="s">
        <v>575</v>
      </c>
      <c r="D213" s="5" t="s">
        <v>627</v>
      </c>
      <c r="E213" s="2"/>
      <c r="F213" s="2">
        <v>1067160</v>
      </c>
      <c r="G213" s="2">
        <v>1098068</v>
      </c>
      <c r="H213" s="11">
        <v>424</v>
      </c>
      <c r="I213" s="11">
        <v>280</v>
      </c>
      <c r="J213" s="11">
        <v>338</v>
      </c>
      <c r="K213" s="2" t="s">
        <v>36</v>
      </c>
      <c r="L213" s="2" t="s">
        <v>44</v>
      </c>
      <c r="M213" s="2">
        <v>141</v>
      </c>
      <c r="N213" s="13"/>
      <c r="O213" s="13"/>
      <c r="P213" s="2" t="s">
        <v>50</v>
      </c>
      <c r="Q213" s="2" t="s">
        <v>46</v>
      </c>
      <c r="R213" s="2" t="s">
        <v>47</v>
      </c>
      <c r="S213" s="2"/>
      <c r="T213" s="2" t="s">
        <v>628</v>
      </c>
      <c r="U213" s="2"/>
      <c r="V213" s="2"/>
    </row>
    <row r="214" spans="1:22" ht="47.25" x14ac:dyDescent="0.25">
      <c r="A214" s="1" t="str">
        <f>INDEX(Chuyenvien[Mã Chuyên viên],MATCH(Thongtin_CQDV[[#This Row],[Tham ke]],Chuyenvien[Tên thẩm kế],0),0)</f>
        <v>204e</v>
      </c>
      <c r="B214" s="1" t="s">
        <v>130</v>
      </c>
      <c r="C214" s="5" t="s">
        <v>575</v>
      </c>
      <c r="D214" s="5" t="s">
        <v>631</v>
      </c>
      <c r="E214" s="2"/>
      <c r="F214" s="2">
        <v>1067160</v>
      </c>
      <c r="G214" s="2">
        <v>1125673</v>
      </c>
      <c r="H214" s="11">
        <v>424</v>
      </c>
      <c r="I214" s="11">
        <v>370</v>
      </c>
      <c r="J214" s="11">
        <v>398</v>
      </c>
      <c r="K214" s="2" t="s">
        <v>36</v>
      </c>
      <c r="L214" s="2" t="s">
        <v>44</v>
      </c>
      <c r="M214" s="2">
        <v>141</v>
      </c>
      <c r="N214" s="13"/>
      <c r="O214" s="13"/>
      <c r="P214" s="2" t="s">
        <v>50</v>
      </c>
      <c r="Q214" s="2" t="s">
        <v>46</v>
      </c>
      <c r="R214" s="2" t="s">
        <v>577</v>
      </c>
      <c r="S214" s="2"/>
      <c r="T214" s="2" t="s">
        <v>632</v>
      </c>
      <c r="U214" s="2"/>
      <c r="V214" s="2"/>
    </row>
    <row r="215" spans="1:22" ht="47.25" x14ac:dyDescent="0.25">
      <c r="A215" s="1" t="str">
        <f>INDEX(Chuyenvien[Mã Chuyên viên],MATCH(Thongtin_CQDV[[#This Row],[Tham ke]],Chuyenvien[Tên thẩm kế],0),0)</f>
        <v>204e</v>
      </c>
      <c r="B215" s="1" t="s">
        <v>130</v>
      </c>
      <c r="C215" s="5" t="s">
        <v>575</v>
      </c>
      <c r="D215" s="5" t="s">
        <v>633</v>
      </c>
      <c r="E215" s="2"/>
      <c r="F215" s="2">
        <v>1067160</v>
      </c>
      <c r="G215" s="2">
        <v>1071509</v>
      </c>
      <c r="H215" s="11">
        <v>424</v>
      </c>
      <c r="I215" s="11">
        <v>370</v>
      </c>
      <c r="J215" s="11">
        <v>398</v>
      </c>
      <c r="K215" s="2" t="s">
        <v>36</v>
      </c>
      <c r="L215" s="2" t="s">
        <v>44</v>
      </c>
      <c r="M215" s="2">
        <v>141</v>
      </c>
      <c r="N215" s="13"/>
      <c r="O215" s="13"/>
      <c r="P215" s="2" t="s">
        <v>50</v>
      </c>
      <c r="Q215" s="2" t="s">
        <v>46</v>
      </c>
      <c r="R215" s="2" t="s">
        <v>577</v>
      </c>
      <c r="S215" s="2"/>
      <c r="T215" s="2" t="s">
        <v>634</v>
      </c>
      <c r="U215" s="2"/>
      <c r="V215" s="2"/>
    </row>
    <row r="216" spans="1:22" ht="47.25" x14ac:dyDescent="0.25">
      <c r="A216" s="1" t="str">
        <f>INDEX(Chuyenvien[Mã Chuyên viên],MATCH(Thongtin_CQDV[[#This Row],[Tham ke]],Chuyenvien[Tên thẩm kế],0),0)</f>
        <v>204e</v>
      </c>
      <c r="B216" s="1" t="s">
        <v>130</v>
      </c>
      <c r="C216" s="5" t="s">
        <v>575</v>
      </c>
      <c r="D216" s="5" t="s">
        <v>637</v>
      </c>
      <c r="E216" s="2"/>
      <c r="F216" s="2">
        <v>1067160</v>
      </c>
      <c r="G216" s="2">
        <v>1020769</v>
      </c>
      <c r="H216" s="11">
        <v>424</v>
      </c>
      <c r="I216" s="11">
        <v>280</v>
      </c>
      <c r="J216" s="11">
        <v>338</v>
      </c>
      <c r="K216" s="2" t="s">
        <v>36</v>
      </c>
      <c r="L216" s="2" t="s">
        <v>44</v>
      </c>
      <c r="M216" s="2">
        <v>141</v>
      </c>
      <c r="N216" s="13"/>
      <c r="O216" s="13"/>
      <c r="P216" s="2" t="s">
        <v>45</v>
      </c>
      <c r="Q216" s="2" t="s">
        <v>46</v>
      </c>
      <c r="R216" s="2" t="s">
        <v>47</v>
      </c>
      <c r="S216" s="2"/>
      <c r="T216" s="2" t="s">
        <v>638</v>
      </c>
      <c r="U216" s="2"/>
      <c r="V216" s="2"/>
    </row>
    <row r="217" spans="1:22" ht="47.25" x14ac:dyDescent="0.25">
      <c r="A217" s="1" t="str">
        <f>INDEX(Chuyenvien[Mã Chuyên viên],MATCH(Thongtin_CQDV[[#This Row],[Tham ke]],Chuyenvien[Tên thẩm kế],0),0)</f>
        <v>204e</v>
      </c>
      <c r="B217" s="1" t="s">
        <v>130</v>
      </c>
      <c r="C217" s="5" t="s">
        <v>870</v>
      </c>
      <c r="D217" s="5" t="s">
        <v>871</v>
      </c>
      <c r="E217" s="2"/>
      <c r="F217" s="2">
        <v>1114987</v>
      </c>
      <c r="G217" s="2">
        <v>1086074</v>
      </c>
      <c r="H217" s="11">
        <v>599</v>
      </c>
      <c r="I217" s="11">
        <v>280</v>
      </c>
      <c r="J217" s="11">
        <v>338</v>
      </c>
      <c r="K217" s="2" t="s">
        <v>36</v>
      </c>
      <c r="L217" s="2" t="s">
        <v>44</v>
      </c>
      <c r="M217" s="2">
        <v>141</v>
      </c>
      <c r="N217" s="13"/>
      <c r="O217" s="13"/>
      <c r="P217" s="2" t="s">
        <v>50</v>
      </c>
      <c r="Q217" s="2" t="s">
        <v>46</v>
      </c>
      <c r="R217" s="2" t="s">
        <v>47</v>
      </c>
      <c r="S217" s="2" t="s">
        <v>872</v>
      </c>
      <c r="T217" s="2"/>
      <c r="U217" s="2"/>
      <c r="V217" s="2" t="s">
        <v>65</v>
      </c>
    </row>
    <row r="218" spans="1:22" ht="47.25" x14ac:dyDescent="0.25">
      <c r="A218" s="1" t="str">
        <f>INDEX(Chuyenvien[Mã Chuyên viên],MATCH(Thongtin_CQDV[[#This Row],[Tham ke]],Chuyenvien[Tên thẩm kế],0),0)</f>
        <v>204e</v>
      </c>
      <c r="B218" s="1" t="s">
        <v>130</v>
      </c>
      <c r="C218" s="5" t="s">
        <v>575</v>
      </c>
      <c r="D218" s="5" t="s">
        <v>639</v>
      </c>
      <c r="E218" s="2"/>
      <c r="F218" s="2">
        <v>1067160</v>
      </c>
      <c r="G218" s="2">
        <v>1073064</v>
      </c>
      <c r="H218" s="11">
        <v>424</v>
      </c>
      <c r="I218" s="11">
        <v>370</v>
      </c>
      <c r="J218" s="11">
        <v>398</v>
      </c>
      <c r="K218" s="2" t="s">
        <v>36</v>
      </c>
      <c r="L218" s="2" t="s">
        <v>44</v>
      </c>
      <c r="M218" s="2">
        <v>141</v>
      </c>
      <c r="N218" s="13"/>
      <c r="O218" s="13"/>
      <c r="P218" s="2" t="s">
        <v>50</v>
      </c>
      <c r="Q218" s="2" t="s">
        <v>46</v>
      </c>
      <c r="R218" s="2" t="s">
        <v>577</v>
      </c>
      <c r="S218" s="2"/>
      <c r="T218" s="2" t="s">
        <v>640</v>
      </c>
      <c r="U218" s="2"/>
      <c r="V218" s="2"/>
    </row>
    <row r="219" spans="1:22" ht="47.25" x14ac:dyDescent="0.25">
      <c r="A219" s="1" t="str">
        <f>INDEX(Chuyenvien[Mã Chuyên viên],MATCH(Thongtin_CQDV[[#This Row],[Tham ke]],Chuyenvien[Tên thẩm kế],0),0)</f>
        <v>204e</v>
      </c>
      <c r="B219" s="1" t="s">
        <v>130</v>
      </c>
      <c r="C219" s="5" t="s">
        <v>870</v>
      </c>
      <c r="D219" s="5" t="s">
        <v>873</v>
      </c>
      <c r="E219" s="2"/>
      <c r="F219" s="2">
        <v>1114987</v>
      </c>
      <c r="G219" s="2">
        <v>1123069</v>
      </c>
      <c r="H219" s="11">
        <v>599</v>
      </c>
      <c r="I219" s="11">
        <v>100</v>
      </c>
      <c r="J219" s="11">
        <v>103</v>
      </c>
      <c r="K219" s="2" t="s">
        <v>36</v>
      </c>
      <c r="L219" s="2" t="s">
        <v>44</v>
      </c>
      <c r="M219" s="2">
        <v>141</v>
      </c>
      <c r="N219" s="13"/>
      <c r="O219" s="13"/>
      <c r="P219" s="2" t="s">
        <v>50</v>
      </c>
      <c r="Q219" s="2" t="s">
        <v>73</v>
      </c>
      <c r="R219" s="2" t="s">
        <v>73</v>
      </c>
      <c r="S219" s="2" t="s">
        <v>874</v>
      </c>
      <c r="T219" s="2"/>
      <c r="U219" s="2"/>
      <c r="V219" s="2" t="s">
        <v>65</v>
      </c>
    </row>
    <row r="220" spans="1:22" ht="47.25" x14ac:dyDescent="0.25">
      <c r="A220" s="1" t="str">
        <f>INDEX(Chuyenvien[Mã Chuyên viên],MATCH(Thongtin_CQDV[[#This Row],[Tham ke]],Chuyenvien[Tên thẩm kế],0),0)</f>
        <v>204e</v>
      </c>
      <c r="B220" s="1" t="s">
        <v>130</v>
      </c>
      <c r="C220" s="5" t="s">
        <v>575</v>
      </c>
      <c r="D220" s="5" t="s">
        <v>653</v>
      </c>
      <c r="E220" s="2"/>
      <c r="F220" s="2">
        <v>1067160</v>
      </c>
      <c r="G220" s="2">
        <v>1035768</v>
      </c>
      <c r="H220" s="11">
        <v>424</v>
      </c>
      <c r="I220" s="11">
        <v>280</v>
      </c>
      <c r="J220" s="11">
        <v>338</v>
      </c>
      <c r="K220" s="2" t="s">
        <v>36</v>
      </c>
      <c r="L220" s="2" t="s">
        <v>44</v>
      </c>
      <c r="M220" s="2">
        <v>141</v>
      </c>
      <c r="N220" s="13"/>
      <c r="O220" s="13"/>
      <c r="P220" s="2" t="s">
        <v>50</v>
      </c>
      <c r="Q220" s="2" t="s">
        <v>46</v>
      </c>
      <c r="R220" s="2" t="s">
        <v>47</v>
      </c>
      <c r="S220" s="2"/>
      <c r="T220" s="2" t="s">
        <v>654</v>
      </c>
      <c r="U220" s="2"/>
      <c r="V220" s="2"/>
    </row>
    <row r="221" spans="1:22" ht="47.25" x14ac:dyDescent="0.25">
      <c r="A221" s="1" t="str">
        <f>INDEX(Chuyenvien[Mã Chuyên viên],MATCH(Thongtin_CQDV[[#This Row],[Tham ke]],Chuyenvien[Tên thẩm kế],0),0)</f>
        <v>204e</v>
      </c>
      <c r="B221" s="1" t="s">
        <v>130</v>
      </c>
      <c r="C221" s="5" t="s">
        <v>870</v>
      </c>
      <c r="D221" s="5" t="s">
        <v>877</v>
      </c>
      <c r="E221" s="2"/>
      <c r="F221" s="2">
        <v>1114987</v>
      </c>
      <c r="G221" s="2">
        <v>1051031</v>
      </c>
      <c r="H221" s="11">
        <v>599</v>
      </c>
      <c r="I221" s="11">
        <v>100</v>
      </c>
      <c r="J221" s="11">
        <v>103</v>
      </c>
      <c r="K221" s="2" t="s">
        <v>36</v>
      </c>
      <c r="L221" s="2" t="s">
        <v>44</v>
      </c>
      <c r="M221" s="2">
        <v>141</v>
      </c>
      <c r="N221" s="13"/>
      <c r="O221" s="13"/>
      <c r="P221" s="2" t="s">
        <v>50</v>
      </c>
      <c r="Q221" s="2" t="s">
        <v>46</v>
      </c>
      <c r="R221" s="2" t="s">
        <v>47</v>
      </c>
      <c r="S221" s="2" t="s">
        <v>878</v>
      </c>
      <c r="T221" s="2"/>
      <c r="U221" s="2"/>
      <c r="V221" s="2" t="s">
        <v>65</v>
      </c>
    </row>
    <row r="222" spans="1:22" ht="47.25" x14ac:dyDescent="0.25">
      <c r="A222" s="1" t="str">
        <f>INDEX(Chuyenvien[Mã Chuyên viên],MATCH(Thongtin_CQDV[[#This Row],[Tham ke]],Chuyenvien[Tên thẩm kế],0),0)</f>
        <v>204e</v>
      </c>
      <c r="B222" s="1" t="s">
        <v>130</v>
      </c>
      <c r="C222" s="5" t="s">
        <v>870</v>
      </c>
      <c r="D222" s="5" t="s">
        <v>879</v>
      </c>
      <c r="E222" s="2"/>
      <c r="F222" s="2">
        <v>1114987</v>
      </c>
      <c r="G222" s="2">
        <v>3028995</v>
      </c>
      <c r="H222" s="11">
        <v>599</v>
      </c>
      <c r="I222" s="11">
        <v>280</v>
      </c>
      <c r="J222" s="11">
        <v>332</v>
      </c>
      <c r="K222" s="2" t="s">
        <v>36</v>
      </c>
      <c r="L222" s="2" t="s">
        <v>44</v>
      </c>
      <c r="M222" s="2">
        <v>141</v>
      </c>
      <c r="N222" s="13"/>
      <c r="O222" s="13"/>
      <c r="P222" s="2" t="s">
        <v>45</v>
      </c>
      <c r="Q222" s="2" t="s">
        <v>46</v>
      </c>
      <c r="R222" s="2" t="s">
        <v>47</v>
      </c>
      <c r="S222" s="2" t="s">
        <v>880</v>
      </c>
      <c r="T222" s="2"/>
      <c r="U222" s="2"/>
      <c r="V222" s="2" t="s">
        <v>65</v>
      </c>
    </row>
    <row r="223" spans="1:22" ht="47.25" x14ac:dyDescent="0.25">
      <c r="A223" s="6" t="str">
        <f>INDEX(Chuyenvien[Mã Chuyên viên],MATCH(Thongtin_CQDV[[#This Row],[Tham ke]],Chuyenvien[Tên thẩm kế],0),0)</f>
        <v>204e</v>
      </c>
      <c r="B223" s="1" t="s">
        <v>130</v>
      </c>
      <c r="C223" s="7" t="s">
        <v>131</v>
      </c>
      <c r="D223" s="7" t="s">
        <v>133</v>
      </c>
      <c r="E223" s="15"/>
      <c r="F223" s="15">
        <v>1021083</v>
      </c>
      <c r="G223" s="2">
        <v>1126857</v>
      </c>
      <c r="H223" s="11">
        <v>417</v>
      </c>
      <c r="I223" s="11">
        <v>100</v>
      </c>
      <c r="J223" s="11">
        <v>101</v>
      </c>
      <c r="K223" s="2"/>
      <c r="L223" s="2"/>
      <c r="M223" s="2">
        <v>54</v>
      </c>
      <c r="N223" s="13"/>
      <c r="O223" s="13"/>
      <c r="P223" s="2"/>
      <c r="Q223" s="2"/>
      <c r="R223" s="2"/>
      <c r="S223" s="2"/>
      <c r="T223" s="2"/>
      <c r="U223" s="2"/>
      <c r="V223" s="2"/>
    </row>
    <row r="224" spans="1:22" ht="47.25" x14ac:dyDescent="0.25">
      <c r="A224" s="6" t="str">
        <f>INDEX(Chuyenvien[Mã Chuyên viên],MATCH(Thongtin_CQDV[[#This Row],[Tham ke]],Chuyenvien[Tên thẩm kế],0),0)</f>
        <v>204e</v>
      </c>
      <c r="B224" s="1" t="s">
        <v>130</v>
      </c>
      <c r="C224" s="7" t="s">
        <v>131</v>
      </c>
      <c r="D224" s="7" t="s">
        <v>133</v>
      </c>
      <c r="E224" s="15"/>
      <c r="F224" s="15">
        <v>1021083</v>
      </c>
      <c r="G224" s="2">
        <v>1126857</v>
      </c>
      <c r="H224" s="11">
        <v>417</v>
      </c>
      <c r="I224" s="11">
        <v>100</v>
      </c>
      <c r="J224" s="11">
        <v>102</v>
      </c>
      <c r="K224" s="2"/>
      <c r="L224" s="2"/>
      <c r="M224" s="2">
        <v>54</v>
      </c>
      <c r="N224" s="13"/>
      <c r="O224" s="13"/>
      <c r="P224" s="2"/>
      <c r="Q224" s="2"/>
      <c r="R224" s="2"/>
      <c r="S224" s="2"/>
      <c r="T224" s="2"/>
      <c r="U224" s="2"/>
      <c r="V224" s="2"/>
    </row>
    <row r="225" spans="1:22" ht="78.75" x14ac:dyDescent="0.25">
      <c r="A225" s="6" t="str">
        <f>INDEX(Chuyenvien[Mã Chuyên viên],MATCH(Thongtin_CQDV[[#This Row],[Tham ke]],Chuyenvien[Tên thẩm kế],0),0)</f>
        <v>204e</v>
      </c>
      <c r="B225" s="1" t="s">
        <v>130</v>
      </c>
      <c r="C225" s="7" t="s">
        <v>575</v>
      </c>
      <c r="D225" s="7" t="s">
        <v>602</v>
      </c>
      <c r="E225" s="15"/>
      <c r="F225" s="15">
        <v>1067160</v>
      </c>
      <c r="G225" s="2">
        <v>1074287</v>
      </c>
      <c r="H225" s="11">
        <v>424</v>
      </c>
      <c r="I225" s="11">
        <v>130</v>
      </c>
      <c r="J225" s="11">
        <v>133</v>
      </c>
      <c r="K225" s="2" t="s">
        <v>36</v>
      </c>
      <c r="L225" s="2"/>
      <c r="M225" s="2">
        <v>130</v>
      </c>
      <c r="N225" s="13"/>
      <c r="O225" s="13"/>
      <c r="P225" s="2"/>
      <c r="Q225" s="2"/>
      <c r="R225" s="2"/>
      <c r="S225" s="2"/>
      <c r="T225" s="2"/>
      <c r="U225" s="2"/>
      <c r="V225" s="2"/>
    </row>
    <row r="226" spans="1:22" ht="47.25" x14ac:dyDescent="0.25">
      <c r="A226" s="6" t="str">
        <f>INDEX(Chuyenvien[Mã Chuyên viên],MATCH(Thongtin_CQDV[[#This Row],[Tham ke]],Chuyenvien[Tên thẩm kế],0),0)</f>
        <v>204e</v>
      </c>
      <c r="B226" s="1" t="s">
        <v>130</v>
      </c>
      <c r="C226" s="7" t="s">
        <v>131</v>
      </c>
      <c r="D226" s="7" t="s">
        <v>146</v>
      </c>
      <c r="E226" s="15"/>
      <c r="F226" s="15">
        <v>1021083</v>
      </c>
      <c r="G226" s="2">
        <v>1020854</v>
      </c>
      <c r="H226" s="11">
        <v>417</v>
      </c>
      <c r="I226" s="11">
        <v>100</v>
      </c>
      <c r="J226" s="11">
        <v>101</v>
      </c>
      <c r="K226" s="2" t="s">
        <v>36</v>
      </c>
      <c r="L226" s="2"/>
      <c r="M226" s="2">
        <v>130</v>
      </c>
      <c r="N226" s="13"/>
      <c r="O226" s="13"/>
      <c r="P226" s="2"/>
      <c r="Q226" s="2"/>
      <c r="R226" s="2"/>
      <c r="S226" s="2"/>
      <c r="T226" s="2"/>
      <c r="U226" s="2"/>
      <c r="V226" s="2"/>
    </row>
    <row r="227" spans="1:22" ht="47.25" x14ac:dyDescent="0.25">
      <c r="A227" s="6" t="str">
        <f>INDEX(Chuyenvien[Mã Chuyên viên],MATCH(Thongtin_CQDV[[#This Row],[Tham ke]],Chuyenvien[Tên thẩm kế],0),0)</f>
        <v>204e</v>
      </c>
      <c r="B227" s="1" t="s">
        <v>130</v>
      </c>
      <c r="C227" s="7" t="s">
        <v>131</v>
      </c>
      <c r="D227" s="7" t="s">
        <v>146</v>
      </c>
      <c r="E227" s="15"/>
      <c r="F227" s="15">
        <v>1021083</v>
      </c>
      <c r="G227" s="2">
        <v>1020854</v>
      </c>
      <c r="H227" s="11">
        <v>417</v>
      </c>
      <c r="I227" s="11">
        <v>100</v>
      </c>
      <c r="J227" s="11">
        <v>102</v>
      </c>
      <c r="K227" s="2" t="s">
        <v>36</v>
      </c>
      <c r="L227" s="2"/>
      <c r="M227" s="2">
        <v>130</v>
      </c>
      <c r="N227" s="13"/>
      <c r="O227" s="13"/>
      <c r="P227" s="2"/>
      <c r="Q227" s="2"/>
      <c r="R227" s="2"/>
      <c r="S227" s="2"/>
      <c r="T227" s="2"/>
      <c r="U227" s="2"/>
      <c r="V227" s="2"/>
    </row>
    <row r="228" spans="1:22" ht="47.25" x14ac:dyDescent="0.25">
      <c r="A228" s="6" t="str">
        <f>INDEX(Chuyenvien[Mã Chuyên viên],MATCH(Thongtin_CQDV[[#This Row],[Tham ke]],Chuyenvien[Tên thẩm kế],0),0)</f>
        <v>204e</v>
      </c>
      <c r="B228" s="1" t="s">
        <v>130</v>
      </c>
      <c r="C228" s="7" t="s">
        <v>131</v>
      </c>
      <c r="D228" s="7" t="s">
        <v>146</v>
      </c>
      <c r="E228" s="15"/>
      <c r="F228" s="15">
        <v>1021083</v>
      </c>
      <c r="G228" s="2">
        <v>1020854</v>
      </c>
      <c r="H228" s="11">
        <v>417</v>
      </c>
      <c r="I228" s="11">
        <v>280</v>
      </c>
      <c r="J228" s="11">
        <v>332</v>
      </c>
      <c r="K228" s="2" t="s">
        <v>36</v>
      </c>
      <c r="L228" s="2"/>
      <c r="M228" s="2">
        <v>130</v>
      </c>
      <c r="N228" s="13"/>
      <c r="O228" s="13"/>
      <c r="P228" s="2"/>
      <c r="Q228" s="2"/>
      <c r="R228" s="2"/>
      <c r="S228" s="2"/>
      <c r="T228" s="2"/>
      <c r="U228" s="2"/>
      <c r="V228" s="2"/>
    </row>
    <row r="229" spans="1:22" ht="47.25" x14ac:dyDescent="0.25">
      <c r="A229" s="6" t="str">
        <f>INDEX(Chuyenvien[Mã Chuyên viên],MATCH(Thongtin_CQDV[[#This Row],[Tham ke]],Chuyenvien[Tên thẩm kế],0),0)</f>
        <v>204e</v>
      </c>
      <c r="B229" s="1" t="s">
        <v>130</v>
      </c>
      <c r="C229" s="7" t="s">
        <v>575</v>
      </c>
      <c r="D229" s="7" t="s">
        <v>655</v>
      </c>
      <c r="E229" s="15"/>
      <c r="F229" s="15">
        <v>1067160</v>
      </c>
      <c r="G229" s="2">
        <v>1074287</v>
      </c>
      <c r="H229" s="11">
        <v>424</v>
      </c>
      <c r="I229" s="11">
        <v>280</v>
      </c>
      <c r="J229" s="11">
        <v>332</v>
      </c>
      <c r="K229" s="2" t="s">
        <v>36</v>
      </c>
      <c r="L229" s="2"/>
      <c r="M229" s="2">
        <v>130</v>
      </c>
      <c r="N229" s="13"/>
      <c r="O229" s="13"/>
      <c r="P229" s="2"/>
      <c r="Q229" s="2"/>
      <c r="R229" s="2"/>
      <c r="S229" s="2"/>
      <c r="T229" s="2"/>
      <c r="U229" s="2"/>
      <c r="V229" s="2"/>
    </row>
    <row r="230" spans="1:22" ht="47.25" x14ac:dyDescent="0.25">
      <c r="A230" s="6" t="str">
        <f>INDEX(Chuyenvien[Mã Chuyên viên],MATCH(Thongtin_CQDV[[#This Row],[Tham ke]],Chuyenvien[Tên thẩm kế],0),0)</f>
        <v>204e</v>
      </c>
      <c r="B230" s="1" t="s">
        <v>130</v>
      </c>
      <c r="C230" s="7" t="s">
        <v>575</v>
      </c>
      <c r="D230" s="7" t="s">
        <v>655</v>
      </c>
      <c r="E230" s="15"/>
      <c r="F230" s="15">
        <v>1067160</v>
      </c>
      <c r="G230" s="2">
        <v>1074287</v>
      </c>
      <c r="H230" s="11">
        <v>424</v>
      </c>
      <c r="I230" s="11">
        <v>370</v>
      </c>
      <c r="J230" s="11">
        <v>371</v>
      </c>
      <c r="K230" s="2" t="s">
        <v>36</v>
      </c>
      <c r="L230" s="2"/>
      <c r="M230" s="2">
        <v>130</v>
      </c>
      <c r="N230" s="13"/>
      <c r="O230" s="13"/>
      <c r="P230" s="2"/>
      <c r="Q230" s="2"/>
      <c r="R230" s="2"/>
      <c r="S230" s="2"/>
      <c r="T230" s="2"/>
      <c r="U230" s="2"/>
      <c r="V230" s="2"/>
    </row>
    <row r="231" spans="1:22" ht="47.25" x14ac:dyDescent="0.25">
      <c r="A231" s="6" t="str">
        <f>INDEX(Chuyenvien[Mã Chuyên viên],MATCH(Thongtin_CQDV[[#This Row],[Tham ke]],Chuyenvien[Tên thẩm kế],0),0)</f>
        <v>204e</v>
      </c>
      <c r="B231" s="1" t="s">
        <v>130</v>
      </c>
      <c r="C231" s="7" t="s">
        <v>575</v>
      </c>
      <c r="D231" s="7" t="s">
        <v>655</v>
      </c>
      <c r="E231" s="15"/>
      <c r="F231" s="15">
        <v>1067160</v>
      </c>
      <c r="G231" s="2">
        <v>1074287</v>
      </c>
      <c r="H231" s="11">
        <v>424</v>
      </c>
      <c r="I231" s="11">
        <v>370</v>
      </c>
      <c r="J231" s="11">
        <v>372</v>
      </c>
      <c r="K231" s="2" t="s">
        <v>36</v>
      </c>
      <c r="L231" s="2"/>
      <c r="M231" s="2">
        <v>130</v>
      </c>
      <c r="N231" s="13"/>
      <c r="O231" s="13"/>
      <c r="P231" s="2"/>
      <c r="Q231" s="2"/>
      <c r="R231" s="2"/>
      <c r="S231" s="2"/>
      <c r="T231" s="2"/>
      <c r="U231" s="2"/>
      <c r="V231" s="2"/>
    </row>
    <row r="232" spans="1:22" ht="47.25" x14ac:dyDescent="0.25">
      <c r="A232" s="6" t="str">
        <f>INDEX(Chuyenvien[Mã Chuyên viên],MATCH(Thongtin_CQDV[[#This Row],[Tham ke]],Chuyenvien[Tên thẩm kế],0),0)</f>
        <v>204e</v>
      </c>
      <c r="B232" s="1" t="s">
        <v>130</v>
      </c>
      <c r="C232" s="7" t="s">
        <v>575</v>
      </c>
      <c r="D232" s="7" t="s">
        <v>655</v>
      </c>
      <c r="E232" s="15"/>
      <c r="F232" s="15">
        <v>1067160</v>
      </c>
      <c r="G232" s="2">
        <v>1074287</v>
      </c>
      <c r="H232" s="11">
        <v>424</v>
      </c>
      <c r="I232" s="11">
        <v>370</v>
      </c>
      <c r="J232" s="11">
        <v>398</v>
      </c>
      <c r="K232" s="2" t="s">
        <v>36</v>
      </c>
      <c r="L232" s="2"/>
      <c r="M232" s="2">
        <v>130</v>
      </c>
      <c r="N232" s="13"/>
      <c r="O232" s="13"/>
      <c r="P232" s="2"/>
      <c r="Q232" s="2"/>
      <c r="R232" s="2"/>
      <c r="S232" s="2"/>
      <c r="T232" s="2"/>
      <c r="U232" s="2"/>
      <c r="V232" s="2"/>
    </row>
    <row r="233" spans="1:22" ht="47.25" x14ac:dyDescent="0.25">
      <c r="A233" s="6" t="str">
        <f>INDEX(Chuyenvien[Mã Chuyên viên],MATCH(Thongtin_CQDV[[#This Row],[Tham ke]],Chuyenvien[Tên thẩm kế],0),0)</f>
        <v>204e</v>
      </c>
      <c r="B233" s="1" t="s">
        <v>130</v>
      </c>
      <c r="C233" s="7" t="s">
        <v>575</v>
      </c>
      <c r="D233" s="7" t="s">
        <v>622</v>
      </c>
      <c r="E233" s="15"/>
      <c r="F233" s="15">
        <v>1067160</v>
      </c>
      <c r="G233" s="2">
        <v>1020769</v>
      </c>
      <c r="H233" s="11">
        <v>424</v>
      </c>
      <c r="I233" s="11">
        <v>280</v>
      </c>
      <c r="J233" s="11">
        <v>321</v>
      </c>
      <c r="K233" s="2"/>
      <c r="L233" s="2"/>
      <c r="M233" s="2">
        <v>141</v>
      </c>
      <c r="N233" s="13"/>
      <c r="O233" s="13"/>
      <c r="P233" s="2"/>
      <c r="Q233" s="2"/>
      <c r="R233" s="2"/>
      <c r="S233" s="2"/>
      <c r="T233" s="2"/>
      <c r="U233" s="2"/>
      <c r="V233" s="2"/>
    </row>
    <row r="234" spans="1:22" ht="47.25" x14ac:dyDescent="0.25">
      <c r="A234" s="6" t="str">
        <f>INDEX(Chuyenvien[Mã Chuyên viên],MATCH(Thongtin_CQDV[[#This Row],[Tham ke]],Chuyenvien[Tên thẩm kế],0),0)</f>
        <v>204e</v>
      </c>
      <c r="B234" s="1" t="s">
        <v>130</v>
      </c>
      <c r="C234" s="7" t="s">
        <v>870</v>
      </c>
      <c r="D234" s="7" t="s">
        <v>871</v>
      </c>
      <c r="E234" s="15"/>
      <c r="F234" s="15">
        <v>1114987</v>
      </c>
      <c r="G234" s="2">
        <v>1086074</v>
      </c>
      <c r="H234" s="11">
        <v>599</v>
      </c>
      <c r="I234" s="11">
        <v>280</v>
      </c>
      <c r="J234" s="11">
        <v>103</v>
      </c>
      <c r="K234" s="2" t="s">
        <v>36</v>
      </c>
      <c r="L234" s="2"/>
      <c r="M234" s="2">
        <v>141</v>
      </c>
      <c r="N234" s="13"/>
      <c r="O234" s="13"/>
      <c r="P234" s="2"/>
      <c r="Q234" s="2"/>
      <c r="R234" s="2"/>
      <c r="S234" s="2"/>
      <c r="T234" s="2"/>
      <c r="U234" s="2"/>
      <c r="V234" s="2"/>
    </row>
    <row r="235" spans="1:22" ht="63" x14ac:dyDescent="0.25">
      <c r="A235" s="1" t="str">
        <f>INDEX(Chuyenvien[Mã Chuyên viên],MATCH(Thongtin_CQDV[[#This Row],[Tham ke]],Chuyenvien[Tên thẩm kế],0),0)</f>
        <v>205e</v>
      </c>
      <c r="B235" s="1" t="s">
        <v>34</v>
      </c>
      <c r="C235" s="5" t="s">
        <v>35</v>
      </c>
      <c r="D235" s="5" t="s">
        <v>35</v>
      </c>
      <c r="E235" s="2"/>
      <c r="F235" s="2">
        <v>1098648</v>
      </c>
      <c r="G235" s="2">
        <v>1128481</v>
      </c>
      <c r="H235" s="11">
        <v>402</v>
      </c>
      <c r="I235" s="11">
        <v>340</v>
      </c>
      <c r="J235" s="11">
        <v>341</v>
      </c>
      <c r="K235" s="2" t="s">
        <v>36</v>
      </c>
      <c r="L235" s="2" t="s">
        <v>37</v>
      </c>
      <c r="M235" s="2">
        <v>130</v>
      </c>
      <c r="N235" s="13"/>
      <c r="O235" s="13"/>
      <c r="P235" s="2"/>
      <c r="Q235" s="2"/>
      <c r="R235" s="2"/>
      <c r="S235" s="2"/>
      <c r="T235" s="2"/>
      <c r="U235" s="2"/>
      <c r="V235" s="2"/>
    </row>
    <row r="236" spans="1:22" ht="47.25" x14ac:dyDescent="0.25">
      <c r="A236" s="1" t="str">
        <f>INDEX(Chuyenvien[Mã Chuyên viên],MATCH(Thongtin_CQDV[[#This Row],[Tham ke]],Chuyenvien[Tên thẩm kế],0),0)</f>
        <v>205e</v>
      </c>
      <c r="B236" s="1" t="s">
        <v>34</v>
      </c>
      <c r="C236" s="5" t="s">
        <v>38</v>
      </c>
      <c r="D236" s="5" t="s">
        <v>39</v>
      </c>
      <c r="E236" s="2"/>
      <c r="F236" s="2">
        <v>1098648</v>
      </c>
      <c r="G236" s="2">
        <v>1098648</v>
      </c>
      <c r="H236" s="11">
        <v>402</v>
      </c>
      <c r="I236" s="11">
        <v>340</v>
      </c>
      <c r="J236" s="11">
        <v>341</v>
      </c>
      <c r="K236" s="2" t="s">
        <v>36</v>
      </c>
      <c r="L236" s="2" t="s">
        <v>37</v>
      </c>
      <c r="M236" s="2">
        <v>130</v>
      </c>
      <c r="N236" s="13" t="s">
        <v>40</v>
      </c>
      <c r="O236" s="13">
        <v>43556</v>
      </c>
      <c r="P236" s="2"/>
      <c r="Q236" s="2"/>
      <c r="R236" s="2"/>
      <c r="S236" s="2"/>
      <c r="T236" s="2"/>
      <c r="U236" s="2"/>
      <c r="V236" s="2"/>
    </row>
    <row r="237" spans="1:22" ht="31.5" x14ac:dyDescent="0.25">
      <c r="A237" s="1" t="str">
        <f>INDEX(Chuyenvien[Mã Chuyên viên],MATCH(Thongtin_CQDV[[#This Row],[Tham ke]],Chuyenvien[Tên thẩm kế],0),0)</f>
        <v>205e</v>
      </c>
      <c r="B237" s="1" t="s">
        <v>34</v>
      </c>
      <c r="C237" s="5" t="s">
        <v>926</v>
      </c>
      <c r="D237" s="5" t="s">
        <v>926</v>
      </c>
      <c r="E237" s="2"/>
      <c r="F237" s="2">
        <v>1046478</v>
      </c>
      <c r="G237" s="2">
        <v>1046478</v>
      </c>
      <c r="H237" s="11">
        <v>599</v>
      </c>
      <c r="I237" s="11">
        <v>70</v>
      </c>
      <c r="J237" s="11">
        <v>83</v>
      </c>
      <c r="K237" s="2" t="s">
        <v>36</v>
      </c>
      <c r="L237" s="2" t="s">
        <v>44</v>
      </c>
      <c r="M237" s="2">
        <v>43</v>
      </c>
      <c r="N237" s="13"/>
      <c r="O237" s="13"/>
      <c r="P237" s="2" t="s">
        <v>82</v>
      </c>
      <c r="Q237" s="2" t="s">
        <v>203</v>
      </c>
      <c r="R237" s="2" t="s">
        <v>203</v>
      </c>
      <c r="S237" s="2"/>
      <c r="T237" s="2" t="s">
        <v>927</v>
      </c>
      <c r="U237" s="2"/>
      <c r="V237" s="2"/>
    </row>
    <row r="238" spans="1:22" ht="31.5" x14ac:dyDescent="0.25">
      <c r="A238" s="1" t="str">
        <f>INDEX(Chuyenvien[Mã Chuyên viên],MATCH(Thongtin_CQDV[[#This Row],[Tham ke]],Chuyenvien[Tên thẩm kế],0),0)</f>
        <v>205e</v>
      </c>
      <c r="B238" s="1" t="s">
        <v>34</v>
      </c>
      <c r="C238" s="5" t="s">
        <v>201</v>
      </c>
      <c r="D238" s="5" t="s">
        <v>477</v>
      </c>
      <c r="E238" s="2"/>
      <c r="F238" s="2">
        <v>1051217</v>
      </c>
      <c r="G238" s="2">
        <v>1006384</v>
      </c>
      <c r="H238" s="11">
        <v>422</v>
      </c>
      <c r="I238" s="11">
        <v>70</v>
      </c>
      <c r="J238" s="11">
        <v>93</v>
      </c>
      <c r="K238" s="2" t="s">
        <v>36</v>
      </c>
      <c r="L238" s="2" t="s">
        <v>44</v>
      </c>
      <c r="M238" s="2">
        <v>43</v>
      </c>
      <c r="N238" s="13"/>
      <c r="O238" s="13"/>
      <c r="P238" s="2" t="s">
        <v>82</v>
      </c>
      <c r="Q238" s="2" t="s">
        <v>203</v>
      </c>
      <c r="R238" s="2" t="s">
        <v>203</v>
      </c>
      <c r="S238" s="2"/>
      <c r="T238" s="2" t="s">
        <v>478</v>
      </c>
      <c r="U238" s="2"/>
      <c r="V238" s="2"/>
    </row>
    <row r="239" spans="1:22" ht="31.5" x14ac:dyDescent="0.25">
      <c r="A239" s="1" t="str">
        <f>INDEX(Chuyenvien[Mã Chuyên viên],MATCH(Thongtin_CQDV[[#This Row],[Tham ke]],Chuyenvien[Tên thẩm kế],0),0)</f>
        <v>205e</v>
      </c>
      <c r="B239" s="1" t="s">
        <v>34</v>
      </c>
      <c r="C239" s="5" t="s">
        <v>201</v>
      </c>
      <c r="D239" s="5" t="s">
        <v>240</v>
      </c>
      <c r="E239" s="2"/>
      <c r="F239" s="2">
        <v>1051217</v>
      </c>
      <c r="G239" s="2">
        <v>1092293</v>
      </c>
      <c r="H239" s="11">
        <v>422</v>
      </c>
      <c r="I239" s="11">
        <v>70</v>
      </c>
      <c r="J239" s="11">
        <v>93</v>
      </c>
      <c r="K239" s="2" t="s">
        <v>36</v>
      </c>
      <c r="L239" s="2" t="s">
        <v>44</v>
      </c>
      <c r="M239" s="2">
        <v>43</v>
      </c>
      <c r="N239" s="13"/>
      <c r="O239" s="13"/>
      <c r="P239" s="2" t="s">
        <v>82</v>
      </c>
      <c r="Q239" s="2" t="s">
        <v>203</v>
      </c>
      <c r="R239" s="2" t="s">
        <v>203</v>
      </c>
      <c r="S239" s="2"/>
      <c r="T239" s="2" t="s">
        <v>241</v>
      </c>
      <c r="U239" s="2"/>
      <c r="V239" s="2"/>
    </row>
    <row r="240" spans="1:22" ht="47.25" x14ac:dyDescent="0.25">
      <c r="A240" s="1" t="str">
        <f>INDEX(Chuyenvien[Mã Chuyên viên],MATCH(Thongtin_CQDV[[#This Row],[Tham ke]],Chuyenvien[Tên thẩm kế],0),0)</f>
        <v>205e</v>
      </c>
      <c r="B240" s="1" t="s">
        <v>34</v>
      </c>
      <c r="C240" s="5" t="s">
        <v>201</v>
      </c>
      <c r="D240" s="5" t="s">
        <v>242</v>
      </c>
      <c r="E240" s="2"/>
      <c r="F240" s="2">
        <v>1051217</v>
      </c>
      <c r="G240" s="2">
        <v>1076765</v>
      </c>
      <c r="H240" s="11">
        <v>422</v>
      </c>
      <c r="I240" s="11">
        <v>70</v>
      </c>
      <c r="J240" s="11">
        <v>93</v>
      </c>
      <c r="K240" s="2" t="s">
        <v>36</v>
      </c>
      <c r="L240" s="2" t="s">
        <v>44</v>
      </c>
      <c r="M240" s="2">
        <v>43</v>
      </c>
      <c r="N240" s="13"/>
      <c r="O240" s="13"/>
      <c r="P240" s="2" t="s">
        <v>82</v>
      </c>
      <c r="Q240" s="2" t="s">
        <v>203</v>
      </c>
      <c r="R240" s="2" t="s">
        <v>203</v>
      </c>
      <c r="S240" s="2"/>
      <c r="T240" s="2" t="s">
        <v>243</v>
      </c>
      <c r="U240" s="2"/>
      <c r="V240" s="2"/>
    </row>
    <row r="241" spans="1:22" ht="31.5" x14ac:dyDescent="0.25">
      <c r="A241" s="1" t="str">
        <f>INDEX(Chuyenvien[Mã Chuyên viên],MATCH(Thongtin_CQDV[[#This Row],[Tham ke]],Chuyenvien[Tên thẩm kế],0),0)</f>
        <v>205e</v>
      </c>
      <c r="B241" s="1" t="s">
        <v>34</v>
      </c>
      <c r="C241" s="5" t="s">
        <v>201</v>
      </c>
      <c r="D241" s="5" t="s">
        <v>244</v>
      </c>
      <c r="E241" s="2"/>
      <c r="F241" s="2">
        <v>1051217</v>
      </c>
      <c r="G241" s="2">
        <v>1076864</v>
      </c>
      <c r="H241" s="11">
        <v>422</v>
      </c>
      <c r="I241" s="11">
        <v>70</v>
      </c>
      <c r="J241" s="11">
        <v>93</v>
      </c>
      <c r="K241" s="2" t="s">
        <v>36</v>
      </c>
      <c r="L241" s="2" t="s">
        <v>44</v>
      </c>
      <c r="M241" s="2">
        <v>43</v>
      </c>
      <c r="N241" s="13"/>
      <c r="O241" s="13"/>
      <c r="P241" s="2" t="s">
        <v>82</v>
      </c>
      <c r="Q241" s="2" t="s">
        <v>203</v>
      </c>
      <c r="R241" s="2" t="s">
        <v>203</v>
      </c>
      <c r="S241" s="2"/>
      <c r="T241" s="2" t="s">
        <v>245</v>
      </c>
      <c r="U241" s="2"/>
      <c r="V241" s="2"/>
    </row>
    <row r="242" spans="1:22" ht="47.25" x14ac:dyDescent="0.25">
      <c r="A242" s="1" t="str">
        <f>INDEX(Chuyenvien[Mã Chuyên viên],MATCH(Thongtin_CQDV[[#This Row],[Tham ke]],Chuyenvien[Tên thẩm kế],0),0)</f>
        <v>205e</v>
      </c>
      <c r="B242" s="1" t="s">
        <v>34</v>
      </c>
      <c r="C242" s="5" t="s">
        <v>201</v>
      </c>
      <c r="D242" s="5" t="s">
        <v>246</v>
      </c>
      <c r="E242" s="2"/>
      <c r="F242" s="2">
        <v>1051217</v>
      </c>
      <c r="G242" s="2">
        <v>1058083</v>
      </c>
      <c r="H242" s="11">
        <v>422</v>
      </c>
      <c r="I242" s="11">
        <v>70</v>
      </c>
      <c r="J242" s="11">
        <v>93</v>
      </c>
      <c r="K242" s="2" t="s">
        <v>36</v>
      </c>
      <c r="L242" s="2" t="s">
        <v>44</v>
      </c>
      <c r="M242" s="2">
        <v>43</v>
      </c>
      <c r="N242" s="13"/>
      <c r="O242" s="13"/>
      <c r="P242" s="2" t="s">
        <v>82</v>
      </c>
      <c r="Q242" s="2" t="s">
        <v>203</v>
      </c>
      <c r="R242" s="2" t="s">
        <v>203</v>
      </c>
      <c r="S242" s="2"/>
      <c r="T242" s="2" t="s">
        <v>247</v>
      </c>
      <c r="U242" s="2"/>
      <c r="V242" s="2"/>
    </row>
    <row r="243" spans="1:22" ht="15.75" x14ac:dyDescent="0.25">
      <c r="A243" s="1" t="str">
        <f>INDEX(Chuyenvien[Mã Chuyên viên],MATCH(Thongtin_CQDV[[#This Row],[Tham ke]],Chuyenvien[Tên thẩm kế],0),0)</f>
        <v>205e</v>
      </c>
      <c r="B243" s="1" t="s">
        <v>34</v>
      </c>
      <c r="C243" s="5" t="s">
        <v>924</v>
      </c>
      <c r="D243" s="5" t="s">
        <v>924</v>
      </c>
      <c r="E243" s="2"/>
      <c r="F243" s="2">
        <v>1086078</v>
      </c>
      <c r="G243" s="2">
        <v>1086078</v>
      </c>
      <c r="H243" s="11">
        <v>599</v>
      </c>
      <c r="I243" s="11">
        <v>70</v>
      </c>
      <c r="J243" s="11">
        <v>81</v>
      </c>
      <c r="K243" s="2" t="s">
        <v>36</v>
      </c>
      <c r="L243" s="2" t="s">
        <v>44</v>
      </c>
      <c r="M243" s="2">
        <v>43</v>
      </c>
      <c r="N243" s="13"/>
      <c r="O243" s="13"/>
      <c r="P243" s="2" t="s">
        <v>82</v>
      </c>
      <c r="Q243" s="2" t="s">
        <v>203</v>
      </c>
      <c r="R243" s="2" t="s">
        <v>203</v>
      </c>
      <c r="S243" s="2"/>
      <c r="T243" s="2" t="s">
        <v>925</v>
      </c>
      <c r="U243" s="2"/>
      <c r="V243" s="2"/>
    </row>
    <row r="244" spans="1:22" ht="31.5" x14ac:dyDescent="0.25">
      <c r="A244" s="1" t="str">
        <f>INDEX(Chuyenvien[Mã Chuyên viên],MATCH(Thongtin_CQDV[[#This Row],[Tham ke]],Chuyenvien[Tên thẩm kế],0),0)</f>
        <v>205e</v>
      </c>
      <c r="B244" s="1" t="s">
        <v>34</v>
      </c>
      <c r="C244" s="5" t="s">
        <v>922</v>
      </c>
      <c r="D244" s="5" t="s">
        <v>922</v>
      </c>
      <c r="E244" s="2"/>
      <c r="F244" s="2">
        <v>1066976</v>
      </c>
      <c r="G244" s="2">
        <v>1066976</v>
      </c>
      <c r="H244" s="11">
        <v>599</v>
      </c>
      <c r="I244" s="11">
        <v>70</v>
      </c>
      <c r="J244" s="11">
        <v>81</v>
      </c>
      <c r="K244" s="2" t="s">
        <v>36</v>
      </c>
      <c r="L244" s="2" t="s">
        <v>44</v>
      </c>
      <c r="M244" s="2">
        <v>43</v>
      </c>
      <c r="N244" s="13"/>
      <c r="O244" s="13"/>
      <c r="P244" s="2" t="s">
        <v>45</v>
      </c>
      <c r="Q244" s="2" t="s">
        <v>203</v>
      </c>
      <c r="R244" s="2" t="s">
        <v>203</v>
      </c>
      <c r="S244" s="2"/>
      <c r="T244" s="2" t="s">
        <v>923</v>
      </c>
      <c r="U244" s="2"/>
      <c r="V244" s="2"/>
    </row>
    <row r="245" spans="1:22" ht="31.5" x14ac:dyDescent="0.25">
      <c r="A245" s="1" t="str">
        <f>INDEX(Chuyenvien[Mã Chuyên viên],MATCH(Thongtin_CQDV[[#This Row],[Tham ke]],Chuyenvien[Tên thẩm kế],0),0)</f>
        <v>205e</v>
      </c>
      <c r="B245" s="1" t="s">
        <v>34</v>
      </c>
      <c r="C245" s="5" t="s">
        <v>201</v>
      </c>
      <c r="D245" s="5" t="s">
        <v>471</v>
      </c>
      <c r="E245" s="2"/>
      <c r="F245" s="2">
        <v>1051217</v>
      </c>
      <c r="G245" s="2">
        <v>1117015</v>
      </c>
      <c r="H245" s="11">
        <v>422</v>
      </c>
      <c r="I245" s="11">
        <v>70</v>
      </c>
      <c r="J245" s="11">
        <v>93</v>
      </c>
      <c r="K245" s="2" t="s">
        <v>36</v>
      </c>
      <c r="L245" s="2" t="s">
        <v>44</v>
      </c>
      <c r="M245" s="2">
        <v>43</v>
      </c>
      <c r="N245" s="13"/>
      <c r="O245" s="13"/>
      <c r="P245" s="2" t="s">
        <v>82</v>
      </c>
      <c r="Q245" s="2" t="s">
        <v>203</v>
      </c>
      <c r="R245" s="2" t="s">
        <v>203</v>
      </c>
      <c r="S245" s="2"/>
      <c r="T245" s="14" t="s">
        <v>472</v>
      </c>
      <c r="U245" s="2"/>
      <c r="V245" s="2"/>
    </row>
    <row r="246" spans="1:22" ht="47.25" x14ac:dyDescent="0.25">
      <c r="A246" s="1" t="str">
        <f>INDEX(Chuyenvien[Mã Chuyên viên],MATCH(Thongtin_CQDV[[#This Row],[Tham ke]],Chuyenvien[Tên thẩm kế],0),0)</f>
        <v>205e</v>
      </c>
      <c r="B246" s="1" t="s">
        <v>34</v>
      </c>
      <c r="C246" s="5" t="s">
        <v>201</v>
      </c>
      <c r="D246" s="5" t="s">
        <v>473</v>
      </c>
      <c r="E246" s="2"/>
      <c r="F246" s="2">
        <v>1051217</v>
      </c>
      <c r="G246" s="2">
        <v>1052356</v>
      </c>
      <c r="H246" s="11">
        <v>422</v>
      </c>
      <c r="I246" s="11">
        <v>70</v>
      </c>
      <c r="J246" s="11">
        <v>93</v>
      </c>
      <c r="K246" s="2" t="s">
        <v>36</v>
      </c>
      <c r="L246" s="2" t="s">
        <v>44</v>
      </c>
      <c r="M246" s="2">
        <v>43</v>
      </c>
      <c r="N246" s="13"/>
      <c r="O246" s="13"/>
      <c r="P246" s="2" t="s">
        <v>82</v>
      </c>
      <c r="Q246" s="2" t="s">
        <v>203</v>
      </c>
      <c r="R246" s="2" t="s">
        <v>203</v>
      </c>
      <c r="S246" s="2"/>
      <c r="T246" s="14" t="s">
        <v>474</v>
      </c>
      <c r="U246" s="2"/>
      <c r="V246" s="2"/>
    </row>
    <row r="247" spans="1:22" ht="31.5" x14ac:dyDescent="0.25">
      <c r="A247" s="1" t="str">
        <f>INDEX(Chuyenvien[Mã Chuyên viên],MATCH(Thongtin_CQDV[[#This Row],[Tham ke]],Chuyenvien[Tên thẩm kế],0),0)</f>
        <v>205e</v>
      </c>
      <c r="B247" s="1" t="s">
        <v>34</v>
      </c>
      <c r="C247" s="5" t="s">
        <v>201</v>
      </c>
      <c r="D247" s="5" t="s">
        <v>475</v>
      </c>
      <c r="E247" s="2"/>
      <c r="F247" s="2">
        <v>1051217</v>
      </c>
      <c r="G247" s="2">
        <v>1038348</v>
      </c>
      <c r="H247" s="11">
        <v>422</v>
      </c>
      <c r="I247" s="11">
        <v>70</v>
      </c>
      <c r="J247" s="11">
        <v>93</v>
      </c>
      <c r="K247" s="2" t="s">
        <v>36</v>
      </c>
      <c r="L247" s="2" t="s">
        <v>44</v>
      </c>
      <c r="M247" s="2">
        <v>43</v>
      </c>
      <c r="N247" s="13"/>
      <c r="O247" s="13"/>
      <c r="P247" s="2" t="s">
        <v>82</v>
      </c>
      <c r="Q247" s="2" t="s">
        <v>203</v>
      </c>
      <c r="R247" s="2" t="s">
        <v>203</v>
      </c>
      <c r="S247" s="2"/>
      <c r="T247" s="14" t="s">
        <v>476</v>
      </c>
      <c r="U247" s="2"/>
      <c r="V247" s="2"/>
    </row>
    <row r="248" spans="1:22" ht="31.5" x14ac:dyDescent="0.25">
      <c r="A248" s="6" t="str">
        <f>INDEX(Chuyenvien[Mã Chuyên viên],MATCH(Thongtin_CQDV[[#This Row],[Tham ke]],Chuyenvien[Tên thẩm kế],0),0)</f>
        <v>205e</v>
      </c>
      <c r="B248" s="1" t="s">
        <v>34</v>
      </c>
      <c r="C248" s="7" t="s">
        <v>985</v>
      </c>
      <c r="D248" s="7" t="s">
        <v>985</v>
      </c>
      <c r="E248" s="15"/>
      <c r="F248" s="15"/>
      <c r="G248" s="2">
        <v>1008747</v>
      </c>
      <c r="H248" s="11">
        <v>560</v>
      </c>
      <c r="I248" s="11"/>
      <c r="J248" s="11">
        <v>411</v>
      </c>
      <c r="K248" s="2" t="s">
        <v>981</v>
      </c>
      <c r="L248" s="2" t="s">
        <v>949</v>
      </c>
      <c r="M248" s="2">
        <v>130</v>
      </c>
      <c r="N248" s="13" t="s">
        <v>40</v>
      </c>
      <c r="O248" s="13">
        <v>43466</v>
      </c>
      <c r="P248" s="2"/>
      <c r="Q248" s="2"/>
      <c r="R248" s="2"/>
      <c r="S248" s="2"/>
      <c r="T248" s="2"/>
      <c r="U248" s="2"/>
      <c r="V248" s="2"/>
    </row>
    <row r="249" spans="1:22" ht="31.5" x14ac:dyDescent="0.25">
      <c r="A249" s="6" t="str">
        <f>INDEX(Chuyenvien[Mã Chuyên viên],MATCH(Thongtin_CQDV[[#This Row],[Tham ke]],Chuyenvien[Tên thẩm kế],0),0)</f>
        <v>205e</v>
      </c>
      <c r="B249" s="1" t="s">
        <v>34</v>
      </c>
      <c r="C249" s="7" t="s">
        <v>926</v>
      </c>
      <c r="D249" s="7" t="s">
        <v>926</v>
      </c>
      <c r="E249" s="15"/>
      <c r="F249" s="15">
        <v>1046478</v>
      </c>
      <c r="G249" s="2">
        <v>1046478</v>
      </c>
      <c r="H249" s="11">
        <v>599</v>
      </c>
      <c r="I249" s="11">
        <v>70</v>
      </c>
      <c r="J249" s="11">
        <v>85</v>
      </c>
      <c r="K249" s="2" t="s">
        <v>36</v>
      </c>
      <c r="L249" s="2"/>
      <c r="M249" s="2">
        <v>43</v>
      </c>
      <c r="N249" s="13"/>
      <c r="O249" s="13"/>
      <c r="P249" s="2"/>
      <c r="Q249" s="2" t="s">
        <v>203</v>
      </c>
      <c r="R249" s="2" t="s">
        <v>203</v>
      </c>
      <c r="S249" s="2"/>
      <c r="T249" s="2" t="s">
        <v>927</v>
      </c>
      <c r="U249" s="2"/>
      <c r="V249" s="2"/>
    </row>
    <row r="250" spans="1:22" ht="31.5" x14ac:dyDescent="0.25">
      <c r="A250" s="1" t="str">
        <f>INDEX(Chuyenvien[Mã Chuyên viên],MATCH(Thongtin_CQDV[[#This Row],[Tham ke]],Chuyenvien[Tên thẩm kế],0),0)</f>
        <v>208e</v>
      </c>
      <c r="B250" s="1" t="s">
        <v>792</v>
      </c>
      <c r="C250" s="5" t="s">
        <v>832</v>
      </c>
      <c r="D250" s="5" t="s">
        <v>833</v>
      </c>
      <c r="E250" s="2"/>
      <c r="F250" s="2">
        <v>1076873</v>
      </c>
      <c r="G250" s="2">
        <v>1076873</v>
      </c>
      <c r="H250" s="11">
        <v>514</v>
      </c>
      <c r="I250" s="11">
        <v>340</v>
      </c>
      <c r="J250" s="11">
        <v>361</v>
      </c>
      <c r="K250" s="2" t="s">
        <v>36</v>
      </c>
      <c r="L250" s="2" t="s">
        <v>37</v>
      </c>
      <c r="M250" s="2">
        <v>130</v>
      </c>
      <c r="N250" s="13"/>
      <c r="O250" s="13"/>
      <c r="P250" s="2"/>
      <c r="Q250" s="2"/>
      <c r="R250" s="2"/>
      <c r="S250" s="2"/>
      <c r="T250" s="2"/>
      <c r="U250" s="2"/>
      <c r="V250" s="2"/>
    </row>
    <row r="251" spans="1:22" ht="31.5" x14ac:dyDescent="0.25">
      <c r="A251" s="1" t="str">
        <f>INDEX(Chuyenvien[Mã Chuyên viên],MATCH(Thongtin_CQDV[[#This Row],[Tham ke]],Chuyenvien[Tên thẩm kế],0),0)</f>
        <v>208e</v>
      </c>
      <c r="B251" s="1" t="s">
        <v>792</v>
      </c>
      <c r="C251" s="5" t="s">
        <v>823</v>
      </c>
      <c r="D251" s="5" t="s">
        <v>824</v>
      </c>
      <c r="E251" s="2"/>
      <c r="F251" s="2">
        <v>1062808</v>
      </c>
      <c r="G251" s="2">
        <v>1062808</v>
      </c>
      <c r="H251" s="11">
        <v>512</v>
      </c>
      <c r="I251" s="11">
        <v>340</v>
      </c>
      <c r="J251" s="11">
        <v>341</v>
      </c>
      <c r="K251" s="2" t="s">
        <v>36</v>
      </c>
      <c r="L251" s="2" t="s">
        <v>37</v>
      </c>
      <c r="M251" s="2">
        <v>130</v>
      </c>
      <c r="N251" s="13"/>
      <c r="O251" s="13"/>
      <c r="P251" s="2"/>
      <c r="Q251" s="2"/>
      <c r="R251" s="2"/>
      <c r="S251" s="2"/>
      <c r="T251" s="2"/>
      <c r="U251" s="2"/>
      <c r="V251" s="2"/>
    </row>
    <row r="252" spans="1:22" ht="47.25" x14ac:dyDescent="0.25">
      <c r="A252" s="1" t="str">
        <f>INDEX(Chuyenvien[Mã Chuyên viên],MATCH(Thongtin_CQDV[[#This Row],[Tham ke]],Chuyenvien[Tên thẩm kế],0),0)</f>
        <v>208e</v>
      </c>
      <c r="B252" s="1" t="s">
        <v>792</v>
      </c>
      <c r="C252" s="5" t="s">
        <v>793</v>
      </c>
      <c r="D252" s="5" t="s">
        <v>794</v>
      </c>
      <c r="E252" s="2"/>
      <c r="F252" s="2">
        <v>1045300</v>
      </c>
      <c r="G252" s="2">
        <v>1045300</v>
      </c>
      <c r="H252" s="11">
        <v>510</v>
      </c>
      <c r="I252" s="11">
        <v>340</v>
      </c>
      <c r="J252" s="11">
        <v>361</v>
      </c>
      <c r="K252" s="2" t="s">
        <v>36</v>
      </c>
      <c r="L252" s="2" t="s">
        <v>37</v>
      </c>
      <c r="M252" s="2">
        <v>130</v>
      </c>
      <c r="N252" s="13"/>
      <c r="O252" s="13"/>
      <c r="P252" s="2"/>
      <c r="Q252" s="2"/>
      <c r="R252" s="2"/>
      <c r="S252" s="2"/>
      <c r="T252" s="2"/>
      <c r="U252" s="2"/>
      <c r="V252" s="2"/>
    </row>
    <row r="253" spans="1:22" ht="47.25" x14ac:dyDescent="0.25">
      <c r="A253" s="1" t="str">
        <f>INDEX(Chuyenvien[Mã Chuyên viên],MATCH(Thongtin_CQDV[[#This Row],[Tham ke]],Chuyenvien[Tên thẩm kế],0),0)</f>
        <v>208e</v>
      </c>
      <c r="B253" s="1" t="s">
        <v>792</v>
      </c>
      <c r="C253" s="5" t="s">
        <v>1056</v>
      </c>
      <c r="D253" s="5" t="s">
        <v>850</v>
      </c>
      <c r="E253" s="2"/>
      <c r="F253" s="2">
        <v>1101269</v>
      </c>
      <c r="G253" s="2">
        <v>1070314</v>
      </c>
      <c r="H253" s="11">
        <v>599</v>
      </c>
      <c r="I253" s="11">
        <v>340</v>
      </c>
      <c r="J253" s="11">
        <v>341</v>
      </c>
      <c r="K253" s="2" t="s">
        <v>36</v>
      </c>
      <c r="L253" s="2" t="s">
        <v>37</v>
      </c>
      <c r="M253" s="2">
        <v>130</v>
      </c>
      <c r="N253" s="13"/>
      <c r="O253" s="13"/>
      <c r="P253" s="2"/>
      <c r="Q253" s="2"/>
      <c r="R253" s="2"/>
      <c r="S253" s="2"/>
      <c r="T253" s="2"/>
      <c r="U253" s="2"/>
      <c r="V253" s="2"/>
    </row>
    <row r="254" spans="1:22" ht="47.25" x14ac:dyDescent="0.25">
      <c r="A254" s="1" t="str">
        <f>INDEX(Chuyenvien[Mã Chuyên viên],MATCH(Thongtin_CQDV[[#This Row],[Tham ke]],Chuyenvien[Tên thẩm kế],0),0)</f>
        <v>208e</v>
      </c>
      <c r="B254" s="1" t="s">
        <v>792</v>
      </c>
      <c r="C254" s="5" t="s">
        <v>835</v>
      </c>
      <c r="D254" s="5" t="s">
        <v>836</v>
      </c>
      <c r="E254" s="2"/>
      <c r="F254" s="2">
        <v>1006536</v>
      </c>
      <c r="G254" s="2">
        <v>1006536</v>
      </c>
      <c r="H254" s="11">
        <v>599</v>
      </c>
      <c r="I254" s="11">
        <v>340</v>
      </c>
      <c r="J254" s="11">
        <v>341</v>
      </c>
      <c r="K254" s="2" t="s">
        <v>36</v>
      </c>
      <c r="L254" s="2" t="s">
        <v>37</v>
      </c>
      <c r="M254" s="2">
        <v>130</v>
      </c>
      <c r="N254" s="13"/>
      <c r="O254" s="13"/>
      <c r="P254" s="2"/>
      <c r="Q254" s="2"/>
      <c r="R254" s="2"/>
      <c r="S254" s="2"/>
      <c r="T254" s="2"/>
      <c r="U254" s="2"/>
      <c r="V254" s="2"/>
    </row>
    <row r="255" spans="1:22" ht="31.5" x14ac:dyDescent="0.25">
      <c r="A255" s="1" t="str">
        <f>INDEX(Chuyenvien[Mã Chuyên viên],MATCH(Thongtin_CQDV[[#This Row],[Tham ke]],Chuyenvien[Tên thẩm kế],0),0)</f>
        <v>208e</v>
      </c>
      <c r="B255" s="1" t="s">
        <v>792</v>
      </c>
      <c r="C255" s="5" t="s">
        <v>829</v>
      </c>
      <c r="D255" s="5" t="s">
        <v>831</v>
      </c>
      <c r="E255" s="2"/>
      <c r="F255" s="2">
        <v>1101298</v>
      </c>
      <c r="G255" s="2">
        <v>1007335</v>
      </c>
      <c r="H255" s="11">
        <v>513</v>
      </c>
      <c r="I255" s="11">
        <v>340</v>
      </c>
      <c r="J255" s="11">
        <v>361</v>
      </c>
      <c r="K255" s="2" t="s">
        <v>36</v>
      </c>
      <c r="L255" s="2" t="s">
        <v>37</v>
      </c>
      <c r="M255" s="2">
        <v>130</v>
      </c>
      <c r="N255" s="13"/>
      <c r="O255" s="13"/>
      <c r="P255" s="2"/>
      <c r="Q255" s="2"/>
      <c r="R255" s="2"/>
      <c r="S255" s="2"/>
      <c r="T255" s="2"/>
      <c r="U255" s="2"/>
      <c r="V255" s="2"/>
    </row>
    <row r="256" spans="1:22" ht="47.25" x14ac:dyDescent="0.25">
      <c r="A256" s="1" t="str">
        <f>INDEX(Chuyenvien[Mã Chuyên viên],MATCH(Thongtin_CQDV[[#This Row],[Tham ke]],Chuyenvien[Tên thẩm kế],0),0)</f>
        <v>208e</v>
      </c>
      <c r="B256" s="1" t="s">
        <v>792</v>
      </c>
      <c r="C256" s="5" t="s">
        <v>1056</v>
      </c>
      <c r="D256" s="5" t="s">
        <v>845</v>
      </c>
      <c r="E256" s="2"/>
      <c r="F256" s="2">
        <v>1101269</v>
      </c>
      <c r="G256" s="2">
        <v>1032811</v>
      </c>
      <c r="H256" s="11">
        <v>599</v>
      </c>
      <c r="I256" s="11">
        <v>70</v>
      </c>
      <c r="J256" s="11">
        <v>98</v>
      </c>
      <c r="K256" s="2" t="s">
        <v>36</v>
      </c>
      <c r="L256" s="2" t="s">
        <v>44</v>
      </c>
      <c r="M256" s="2">
        <v>43</v>
      </c>
      <c r="N256" s="13"/>
      <c r="O256" s="13"/>
      <c r="P256" s="2" t="s">
        <v>82</v>
      </c>
      <c r="Q256" s="2" t="s">
        <v>83</v>
      </c>
      <c r="R256" s="2" t="s">
        <v>83</v>
      </c>
      <c r="S256" s="2"/>
      <c r="T256" s="2" t="s">
        <v>846</v>
      </c>
      <c r="U256" s="2"/>
      <c r="V256" s="2"/>
    </row>
    <row r="257" spans="1:22" ht="47.25" x14ac:dyDescent="0.25">
      <c r="A257" s="1" t="str">
        <f>INDEX(Chuyenvien[Mã Chuyên viên],MATCH(Thongtin_CQDV[[#This Row],[Tham ke]],Chuyenvien[Tên thẩm kế],0),0)</f>
        <v>208e</v>
      </c>
      <c r="B257" s="1" t="s">
        <v>792</v>
      </c>
      <c r="C257" s="5" t="s">
        <v>835</v>
      </c>
      <c r="D257" s="5" t="s">
        <v>837</v>
      </c>
      <c r="E257" s="2"/>
      <c r="F257" s="2">
        <v>1006536</v>
      </c>
      <c r="G257" s="2">
        <v>1121909</v>
      </c>
      <c r="H257" s="11">
        <v>599</v>
      </c>
      <c r="I257" s="11">
        <v>70</v>
      </c>
      <c r="J257" s="11">
        <v>98</v>
      </c>
      <c r="K257" s="2" t="s">
        <v>36</v>
      </c>
      <c r="L257" s="2" t="s">
        <v>44</v>
      </c>
      <c r="M257" s="2">
        <v>43</v>
      </c>
      <c r="N257" s="13"/>
      <c r="O257" s="13"/>
      <c r="P257" s="2" t="s">
        <v>50</v>
      </c>
      <c r="Q257" s="2" t="s">
        <v>83</v>
      </c>
      <c r="R257" s="2" t="s">
        <v>83</v>
      </c>
      <c r="S257" s="2"/>
      <c r="T257" s="2" t="s">
        <v>838</v>
      </c>
      <c r="U257" s="2"/>
      <c r="V257" s="2"/>
    </row>
    <row r="258" spans="1:22" ht="47.25" x14ac:dyDescent="0.25">
      <c r="A258" s="1" t="str">
        <f>INDEX(Chuyenvien[Mã Chuyên viên],MATCH(Thongtin_CQDV[[#This Row],[Tham ke]],Chuyenvien[Tên thẩm kế],0),0)</f>
        <v>208e</v>
      </c>
      <c r="B258" s="1" t="s">
        <v>792</v>
      </c>
      <c r="C258" s="5" t="s">
        <v>1056</v>
      </c>
      <c r="D258" s="5" t="s">
        <v>847</v>
      </c>
      <c r="E258" s="2"/>
      <c r="F258" s="2">
        <v>1101269</v>
      </c>
      <c r="G258" s="2">
        <v>1032625</v>
      </c>
      <c r="H258" s="11">
        <v>599</v>
      </c>
      <c r="I258" s="11">
        <v>100</v>
      </c>
      <c r="J258" s="11">
        <v>103</v>
      </c>
      <c r="K258" s="2" t="s">
        <v>36</v>
      </c>
      <c r="L258" s="2" t="s">
        <v>44</v>
      </c>
      <c r="M258" s="2">
        <v>54</v>
      </c>
      <c r="N258" s="13"/>
      <c r="O258" s="13"/>
      <c r="P258" s="2" t="s">
        <v>50</v>
      </c>
      <c r="Q258" s="2" t="s">
        <v>73</v>
      </c>
      <c r="R258" s="2" t="s">
        <v>73</v>
      </c>
      <c r="S258" s="2"/>
      <c r="T258" s="2" t="s">
        <v>848</v>
      </c>
      <c r="U258" s="2"/>
      <c r="V258" s="2"/>
    </row>
    <row r="259" spans="1:22" ht="47.25" x14ac:dyDescent="0.25">
      <c r="A259" s="1" t="str">
        <f>INDEX(Chuyenvien[Mã Chuyên viên],MATCH(Thongtin_CQDV[[#This Row],[Tham ke]],Chuyenvien[Tên thẩm kế],0),0)</f>
        <v>208e</v>
      </c>
      <c r="B259" s="1" t="s">
        <v>792</v>
      </c>
      <c r="C259" s="5" t="s">
        <v>835</v>
      </c>
      <c r="D259" s="5" t="s">
        <v>841</v>
      </c>
      <c r="E259" s="2"/>
      <c r="F259" s="2">
        <v>1006536</v>
      </c>
      <c r="G259" s="2">
        <v>1032617</v>
      </c>
      <c r="H259" s="11">
        <v>599</v>
      </c>
      <c r="I259" s="11">
        <v>100</v>
      </c>
      <c r="J259" s="11">
        <v>103</v>
      </c>
      <c r="K259" s="2" t="s">
        <v>36</v>
      </c>
      <c r="L259" s="2" t="s">
        <v>44</v>
      </c>
      <c r="M259" s="2">
        <v>54</v>
      </c>
      <c r="N259" s="13"/>
      <c r="O259" s="13"/>
      <c r="P259" s="2" t="s">
        <v>82</v>
      </c>
      <c r="Q259" s="2" t="s">
        <v>73</v>
      </c>
      <c r="R259" s="2" t="s">
        <v>73</v>
      </c>
      <c r="S259" s="2"/>
      <c r="T259" s="2"/>
      <c r="U259" s="2" t="s">
        <v>842</v>
      </c>
      <c r="V259" s="2"/>
    </row>
    <row r="260" spans="1:22" ht="47.25" x14ac:dyDescent="0.25">
      <c r="A260" s="1" t="str">
        <f>INDEX(Chuyenvien[Mã Chuyên viên],MATCH(Thongtin_CQDV[[#This Row],[Tham ke]],Chuyenvien[Tên thẩm kế],0),0)</f>
        <v>208e</v>
      </c>
      <c r="B260" s="1" t="s">
        <v>792</v>
      </c>
      <c r="C260" s="5" t="s">
        <v>835</v>
      </c>
      <c r="D260" s="5" t="s">
        <v>843</v>
      </c>
      <c r="E260" s="2"/>
      <c r="F260" s="2">
        <v>1006536</v>
      </c>
      <c r="G260" s="2">
        <v>1101853</v>
      </c>
      <c r="H260" s="11">
        <v>599</v>
      </c>
      <c r="I260" s="11">
        <v>100</v>
      </c>
      <c r="J260" s="11">
        <v>103</v>
      </c>
      <c r="K260" s="2" t="s">
        <v>36</v>
      </c>
      <c r="L260" s="2" t="s">
        <v>44</v>
      </c>
      <c r="M260" s="2">
        <v>54</v>
      </c>
      <c r="N260" s="13"/>
      <c r="O260" s="13"/>
      <c r="P260" s="2" t="s">
        <v>50</v>
      </c>
      <c r="Q260" s="2" t="s">
        <v>73</v>
      </c>
      <c r="R260" s="2" t="s">
        <v>73</v>
      </c>
      <c r="S260" s="2"/>
      <c r="T260" s="2" t="s">
        <v>844</v>
      </c>
      <c r="U260" s="2"/>
      <c r="V260" s="2"/>
    </row>
    <row r="261" spans="1:22" ht="47.25" x14ac:dyDescent="0.25">
      <c r="A261" s="1" t="str">
        <f>INDEX(Chuyenvien[Mã Chuyên viên],MATCH(Thongtin_CQDV[[#This Row],[Tham ke]],Chuyenvien[Tên thẩm kế],0),0)</f>
        <v>208e</v>
      </c>
      <c r="B261" s="1" t="s">
        <v>792</v>
      </c>
      <c r="C261" s="5" t="s">
        <v>890</v>
      </c>
      <c r="D261" s="5" t="s">
        <v>890</v>
      </c>
      <c r="E261" s="2"/>
      <c r="F261" s="2">
        <v>1086095</v>
      </c>
      <c r="G261" s="2">
        <v>1086095</v>
      </c>
      <c r="H261" s="11">
        <v>599</v>
      </c>
      <c r="I261" s="11">
        <v>280</v>
      </c>
      <c r="J261" s="11">
        <v>332</v>
      </c>
      <c r="K261" s="2" t="s">
        <v>36</v>
      </c>
      <c r="L261" s="2" t="s">
        <v>44</v>
      </c>
      <c r="M261" s="2">
        <v>141</v>
      </c>
      <c r="N261" s="13"/>
      <c r="O261" s="13"/>
      <c r="P261" s="2" t="s">
        <v>50</v>
      </c>
      <c r="Q261" s="2" t="s">
        <v>46</v>
      </c>
      <c r="R261" s="2" t="s">
        <v>47</v>
      </c>
      <c r="S261" s="2"/>
      <c r="T261" s="2"/>
      <c r="U261" s="2" t="s">
        <v>891</v>
      </c>
      <c r="V261" s="2"/>
    </row>
    <row r="262" spans="1:22" ht="31.5" x14ac:dyDescent="0.25">
      <c r="A262" s="1" t="str">
        <f>INDEX(Chuyenvien[Mã Chuyên viên],MATCH(Thongtin_CQDV[[#This Row],[Tham ke]],Chuyenvien[Tên thẩm kế],0),0)</f>
        <v>208e</v>
      </c>
      <c r="B262" s="1" t="s">
        <v>792</v>
      </c>
      <c r="C262" s="5" t="s">
        <v>823</v>
      </c>
      <c r="D262" s="5" t="s">
        <v>825</v>
      </c>
      <c r="E262" s="2"/>
      <c r="F262" s="2">
        <v>1062808</v>
      </c>
      <c r="G262" s="2">
        <v>0</v>
      </c>
      <c r="H262" s="11">
        <v>512</v>
      </c>
      <c r="I262" s="11">
        <v>280</v>
      </c>
      <c r="J262" s="11">
        <v>338</v>
      </c>
      <c r="K262" s="2" t="s">
        <v>36</v>
      </c>
      <c r="L262" s="2" t="s">
        <v>44</v>
      </c>
      <c r="M262" s="2">
        <v>141</v>
      </c>
      <c r="N262" s="13"/>
      <c r="O262" s="13"/>
      <c r="P262" s="2" t="s">
        <v>45</v>
      </c>
      <c r="Q262" s="2" t="s">
        <v>46</v>
      </c>
      <c r="R262" s="2" t="s">
        <v>47</v>
      </c>
      <c r="S262" s="2"/>
      <c r="T262" s="2" t="s">
        <v>826</v>
      </c>
      <c r="U262" s="2"/>
      <c r="V262" s="2"/>
    </row>
    <row r="263" spans="1:22" ht="63" x14ac:dyDescent="0.25">
      <c r="A263" s="1" t="str">
        <f>INDEX(Chuyenvien[Mã Chuyên viên],MATCH(Thongtin_CQDV[[#This Row],[Tham ke]],Chuyenvien[Tên thẩm kế],0),0)</f>
        <v>208e</v>
      </c>
      <c r="B263" s="1" t="s">
        <v>792</v>
      </c>
      <c r="C263" s="5" t="s">
        <v>1057</v>
      </c>
      <c r="D263" s="5" t="s">
        <v>894</v>
      </c>
      <c r="E263" s="2"/>
      <c r="F263" s="2">
        <v>1086095</v>
      </c>
      <c r="G263" s="2">
        <v>0</v>
      </c>
      <c r="H263" s="11">
        <v>599</v>
      </c>
      <c r="I263" s="11">
        <v>280</v>
      </c>
      <c r="J263" s="11">
        <v>0</v>
      </c>
      <c r="K263" s="2" t="s">
        <v>36</v>
      </c>
      <c r="L263" s="2" t="s">
        <v>44</v>
      </c>
      <c r="M263" s="2">
        <v>141</v>
      </c>
      <c r="N263" s="13" t="s">
        <v>40</v>
      </c>
      <c r="O263" s="13">
        <v>43435</v>
      </c>
      <c r="P263" s="2" t="s">
        <v>45</v>
      </c>
      <c r="Q263" s="2" t="s">
        <v>46</v>
      </c>
      <c r="R263" s="2" t="s">
        <v>47</v>
      </c>
      <c r="S263" s="2" t="s">
        <v>895</v>
      </c>
      <c r="T263" s="2"/>
      <c r="U263" s="2"/>
      <c r="V263" s="2" t="s">
        <v>65</v>
      </c>
    </row>
    <row r="264" spans="1:22" ht="47.25" x14ac:dyDescent="0.25">
      <c r="A264" s="6" t="str">
        <f>INDEX(Chuyenvien[Mã Chuyên viên],MATCH(Thongtin_CQDV[[#This Row],[Tham ke]],Chuyenvien[Tên thẩm kế],0),0)</f>
        <v>208e</v>
      </c>
      <c r="B264" s="1" t="s">
        <v>792</v>
      </c>
      <c r="C264" s="7" t="s">
        <v>829</v>
      </c>
      <c r="D264" s="7" t="s">
        <v>830</v>
      </c>
      <c r="E264" s="15"/>
      <c r="F264" s="15">
        <v>1101298</v>
      </c>
      <c r="G264" s="2">
        <v>1075775</v>
      </c>
      <c r="H264" s="11">
        <v>513</v>
      </c>
      <c r="I264" s="11">
        <v>280</v>
      </c>
      <c r="J264" s="11">
        <v>338</v>
      </c>
      <c r="K264" s="2" t="s">
        <v>36</v>
      </c>
      <c r="L264" s="2" t="s">
        <v>44</v>
      </c>
      <c r="M264" s="2">
        <v>141</v>
      </c>
      <c r="N264" s="13"/>
      <c r="O264" s="13"/>
      <c r="P264" s="2" t="s">
        <v>50</v>
      </c>
      <c r="Q264" s="2" t="s">
        <v>46</v>
      </c>
      <c r="R264" s="2" t="s">
        <v>47</v>
      </c>
      <c r="S264" s="2" t="s">
        <v>834</v>
      </c>
      <c r="T264" s="2"/>
      <c r="U264" s="2"/>
      <c r="V264" s="2" t="s">
        <v>65</v>
      </c>
    </row>
    <row r="265" spans="1:22" ht="63" x14ac:dyDescent="0.25">
      <c r="A265" s="1" t="str">
        <f>INDEX(Chuyenvien[Mã Chuyên viên],MATCH(Thongtin_CQDV[[#This Row],[Tham ke]],Chuyenvien[Tên thẩm kế],0),0)</f>
        <v>208e</v>
      </c>
      <c r="B265" s="1" t="s">
        <v>792</v>
      </c>
      <c r="C265" s="5" t="s">
        <v>931</v>
      </c>
      <c r="D265" s="5" t="s">
        <v>932</v>
      </c>
      <c r="E265" s="2"/>
      <c r="F265" s="2">
        <v>1114990</v>
      </c>
      <c r="G265" s="2">
        <v>0</v>
      </c>
      <c r="H265" s="11">
        <v>505</v>
      </c>
      <c r="I265" s="11">
        <v>280</v>
      </c>
      <c r="J265" s="11">
        <v>338</v>
      </c>
      <c r="K265" s="2" t="s">
        <v>36</v>
      </c>
      <c r="L265" s="2" t="s">
        <v>44</v>
      </c>
      <c r="M265" s="2">
        <v>141</v>
      </c>
      <c r="N265" s="13" t="s">
        <v>563</v>
      </c>
      <c r="O265" s="13">
        <v>43640</v>
      </c>
      <c r="P265" s="2" t="s">
        <v>45</v>
      </c>
      <c r="Q265" s="2" t="s">
        <v>46</v>
      </c>
      <c r="R265" s="2" t="s">
        <v>47</v>
      </c>
      <c r="S265" s="2" t="s">
        <v>893</v>
      </c>
      <c r="T265" s="2"/>
      <c r="U265" s="2"/>
      <c r="V265" s="2" t="s">
        <v>65</v>
      </c>
    </row>
    <row r="266" spans="1:22" ht="31.5" x14ac:dyDescent="0.25">
      <c r="A266" s="1" t="str">
        <f>INDEX(Chuyenvien[Mã Chuyên viên],MATCH(Thongtin_CQDV[[#This Row],[Tham ke]],Chuyenvien[Tên thẩm kế],0),0)</f>
        <v>208e</v>
      </c>
      <c r="B266" s="1" t="s">
        <v>792</v>
      </c>
      <c r="C266" s="5" t="s">
        <v>823</v>
      </c>
      <c r="D266" s="5" t="s">
        <v>827</v>
      </c>
      <c r="E266" s="2"/>
      <c r="F266" s="2">
        <v>1062808</v>
      </c>
      <c r="G266" s="2">
        <v>1096641</v>
      </c>
      <c r="H266" s="11">
        <v>512</v>
      </c>
      <c r="I266" s="11">
        <v>280</v>
      </c>
      <c r="J266" s="11">
        <v>338</v>
      </c>
      <c r="K266" s="2" t="s">
        <v>36</v>
      </c>
      <c r="L266" s="2" t="s">
        <v>44</v>
      </c>
      <c r="M266" s="2">
        <v>141</v>
      </c>
      <c r="N266" s="13"/>
      <c r="O266" s="13"/>
      <c r="P266" s="2" t="s">
        <v>45</v>
      </c>
      <c r="Q266" s="2" t="s">
        <v>46</v>
      </c>
      <c r="R266" s="2" t="s">
        <v>47</v>
      </c>
      <c r="S266" s="2"/>
      <c r="T266" s="2" t="s">
        <v>828</v>
      </c>
      <c r="U266" s="2"/>
      <c r="V266" s="2"/>
    </row>
    <row r="267" spans="1:22" ht="47.25" x14ac:dyDescent="0.25">
      <c r="A267" s="1" t="str">
        <f>INDEX(Chuyenvien[Mã Chuyên viên],MATCH(Thongtin_CQDV[[#This Row],[Tham ke]],Chuyenvien[Tên thẩm kế],0),0)</f>
        <v>208e</v>
      </c>
      <c r="B267" s="1" t="s">
        <v>792</v>
      </c>
      <c r="C267" s="5" t="s">
        <v>835</v>
      </c>
      <c r="D267" s="5" t="s">
        <v>839</v>
      </c>
      <c r="E267" s="2"/>
      <c r="F267" s="2">
        <v>1006536</v>
      </c>
      <c r="G267" s="2">
        <v>1117810</v>
      </c>
      <c r="H267" s="11">
        <v>599</v>
      </c>
      <c r="I267" s="11">
        <v>280</v>
      </c>
      <c r="J267" s="11">
        <v>338</v>
      </c>
      <c r="K267" s="2" t="s">
        <v>36</v>
      </c>
      <c r="L267" s="2" t="s">
        <v>44</v>
      </c>
      <c r="M267" s="2">
        <v>141</v>
      </c>
      <c r="N267" s="13"/>
      <c r="O267" s="13"/>
      <c r="P267" s="2" t="s">
        <v>50</v>
      </c>
      <c r="Q267" s="2" t="s">
        <v>46</v>
      </c>
      <c r="R267" s="2" t="s">
        <v>47</v>
      </c>
      <c r="S267" s="2"/>
      <c r="T267" s="2" t="s">
        <v>840</v>
      </c>
      <c r="U267" s="2"/>
      <c r="V267" s="2"/>
    </row>
    <row r="268" spans="1:22" ht="47.25" x14ac:dyDescent="0.25">
      <c r="A268" s="1" t="str">
        <f>INDEX(Chuyenvien[Mã Chuyên viên],MATCH(Thongtin_CQDV[[#This Row],[Tham ke]],Chuyenvien[Tên thẩm kế],0),0)</f>
        <v>208e</v>
      </c>
      <c r="B268" s="1" t="s">
        <v>792</v>
      </c>
      <c r="C268" s="5" t="s">
        <v>1056</v>
      </c>
      <c r="D268" s="5" t="s">
        <v>851</v>
      </c>
      <c r="E268" s="2"/>
      <c r="F268" s="2">
        <v>1101269</v>
      </c>
      <c r="G268" s="2">
        <v>1032613</v>
      </c>
      <c r="H268" s="11">
        <v>599</v>
      </c>
      <c r="I268" s="11">
        <v>280</v>
      </c>
      <c r="J268" s="11">
        <v>338</v>
      </c>
      <c r="K268" s="2" t="s">
        <v>36</v>
      </c>
      <c r="L268" s="2" t="s">
        <v>44</v>
      </c>
      <c r="M268" s="2">
        <v>141</v>
      </c>
      <c r="N268" s="13"/>
      <c r="O268" s="13"/>
      <c r="P268" s="2" t="s">
        <v>50</v>
      </c>
      <c r="Q268" s="2" t="s">
        <v>46</v>
      </c>
      <c r="R268" s="2" t="s">
        <v>47</v>
      </c>
      <c r="S268" s="2"/>
      <c r="T268" s="2" t="s">
        <v>852</v>
      </c>
      <c r="U268" s="2"/>
      <c r="V268" s="2"/>
    </row>
    <row r="269" spans="1:22" ht="31.5" x14ac:dyDescent="0.25">
      <c r="A269" s="6" t="str">
        <f>INDEX(Chuyenvien[Mã Chuyên viên],MATCH(Thongtin_CQDV[[#This Row],[Tham ke]],Chuyenvien[Tên thẩm kế],0),0)</f>
        <v>208e</v>
      </c>
      <c r="B269" s="1" t="s">
        <v>792</v>
      </c>
      <c r="C269" s="7" t="s">
        <v>823</v>
      </c>
      <c r="D269" s="7" t="s">
        <v>960</v>
      </c>
      <c r="E269" s="15"/>
      <c r="F269" s="15">
        <v>1062808</v>
      </c>
      <c r="G269" s="2">
        <v>1122353</v>
      </c>
      <c r="H269" s="11">
        <v>512</v>
      </c>
      <c r="I269" s="11">
        <v>370</v>
      </c>
      <c r="J269" s="11">
        <v>398</v>
      </c>
      <c r="K269" s="2" t="s">
        <v>36</v>
      </c>
      <c r="L269" s="2" t="s">
        <v>949</v>
      </c>
      <c r="M269" s="2">
        <v>0</v>
      </c>
      <c r="N269" s="13"/>
      <c r="O269" s="13"/>
      <c r="P269" s="2"/>
      <c r="Q269" s="2"/>
      <c r="R269" s="2"/>
      <c r="S269" s="2"/>
      <c r="T269" s="2"/>
      <c r="U269" s="2"/>
      <c r="V269" s="2"/>
    </row>
    <row r="270" spans="1:22" ht="47.25" x14ac:dyDescent="0.25">
      <c r="A270" s="6" t="str">
        <f>INDEX(Chuyenvien[Mã Chuyên viên],MATCH(Thongtin_CQDV[[#This Row],[Tham ke]],Chuyenvien[Tên thẩm kế],0),0)</f>
        <v>208e</v>
      </c>
      <c r="B270" s="1" t="s">
        <v>792</v>
      </c>
      <c r="C270" s="7" t="s">
        <v>1056</v>
      </c>
      <c r="D270" s="7" t="s">
        <v>845</v>
      </c>
      <c r="E270" s="15"/>
      <c r="F270" s="15">
        <v>1101269</v>
      </c>
      <c r="G270" s="2">
        <v>1032811</v>
      </c>
      <c r="H270" s="11">
        <v>599</v>
      </c>
      <c r="I270" s="11">
        <v>70</v>
      </c>
      <c r="J270" s="11">
        <v>83</v>
      </c>
      <c r="K270" s="2" t="s">
        <v>36</v>
      </c>
      <c r="L270" s="2"/>
      <c r="M270" s="2">
        <v>43</v>
      </c>
      <c r="N270" s="13"/>
      <c r="O270" s="13"/>
      <c r="P270" s="2" t="s">
        <v>82</v>
      </c>
      <c r="Q270" s="2" t="s">
        <v>83</v>
      </c>
      <c r="R270" s="2" t="s">
        <v>83</v>
      </c>
      <c r="S270" s="2"/>
      <c r="T270" s="2" t="s">
        <v>846</v>
      </c>
      <c r="U270" s="2"/>
      <c r="V270" s="2"/>
    </row>
    <row r="271" spans="1:22" ht="63" x14ac:dyDescent="0.25">
      <c r="A271" s="1" t="str">
        <f>INDEX(Chuyenvien[Mã Chuyên viên],MATCH(Thongtin_CQDV[[#This Row],[Tham ke]],Chuyenvien[Tên thẩm kế],0),0)</f>
        <v>208e</v>
      </c>
      <c r="B271" s="1" t="s">
        <v>792</v>
      </c>
      <c r="C271" s="5" t="s">
        <v>1057</v>
      </c>
      <c r="D271" s="5" t="s">
        <v>892</v>
      </c>
      <c r="E271" s="2"/>
      <c r="F271" s="2">
        <v>1086095</v>
      </c>
      <c r="G271" s="2">
        <v>1086095</v>
      </c>
      <c r="H271" s="11">
        <v>599</v>
      </c>
      <c r="I271" s="11">
        <v>340</v>
      </c>
      <c r="J271" s="11">
        <v>341</v>
      </c>
      <c r="K271" s="2" t="s">
        <v>36</v>
      </c>
      <c r="L271" s="2"/>
      <c r="M271" s="2">
        <v>130</v>
      </c>
      <c r="N271" s="13" t="s">
        <v>40</v>
      </c>
      <c r="O271" s="13">
        <v>43435</v>
      </c>
      <c r="P271" s="2"/>
      <c r="Q271" s="2"/>
      <c r="R271" s="2"/>
      <c r="S271" s="2" t="s">
        <v>893</v>
      </c>
      <c r="T271" s="2"/>
      <c r="U271" s="2"/>
      <c r="V271" s="2" t="s">
        <v>65</v>
      </c>
    </row>
    <row r="272" spans="1:22" ht="47.25" x14ac:dyDescent="0.25">
      <c r="A272" s="6" t="str">
        <f>INDEX(Chuyenvien[Mã Chuyên viên],MATCH(Thongtin_CQDV[[#This Row],[Tham ke]],Chuyenvien[Tên thẩm kế],0),0)</f>
        <v>208e</v>
      </c>
      <c r="B272" s="1" t="s">
        <v>792</v>
      </c>
      <c r="C272" s="7" t="s">
        <v>933</v>
      </c>
      <c r="D272" s="7" t="s">
        <v>934</v>
      </c>
      <c r="E272" s="15"/>
      <c r="F272" s="15">
        <v>1114990</v>
      </c>
      <c r="G272" s="2">
        <v>1044442</v>
      </c>
      <c r="H272" s="11">
        <v>505</v>
      </c>
      <c r="I272" s="11">
        <v>340</v>
      </c>
      <c r="J272" s="11">
        <v>341</v>
      </c>
      <c r="K272" s="2" t="s">
        <v>36</v>
      </c>
      <c r="L272" s="2"/>
      <c r="M272" s="2">
        <v>130</v>
      </c>
      <c r="N272" s="13"/>
      <c r="O272" s="13"/>
      <c r="P272" s="2"/>
      <c r="Q272" s="2"/>
      <c r="R272" s="2"/>
      <c r="S272" s="2"/>
      <c r="T272" s="2"/>
      <c r="U272" s="2"/>
      <c r="V272" s="2"/>
    </row>
    <row r="273" spans="1:22" ht="47.25" x14ac:dyDescent="0.25">
      <c r="A273" s="6" t="str">
        <f>INDEX(Chuyenvien[Mã Chuyên viên],MATCH(Thongtin_CQDV[[#This Row],[Tham ke]],Chuyenvien[Tên thẩm kế],0),0)</f>
        <v>208e</v>
      </c>
      <c r="B273" s="1" t="s">
        <v>792</v>
      </c>
      <c r="C273" s="7" t="s">
        <v>1056</v>
      </c>
      <c r="D273" s="7" t="s">
        <v>849</v>
      </c>
      <c r="E273" s="15"/>
      <c r="F273" s="15">
        <v>1101269</v>
      </c>
      <c r="G273" s="2">
        <v>1070314</v>
      </c>
      <c r="H273" s="11">
        <v>599</v>
      </c>
      <c r="I273" s="11">
        <v>100</v>
      </c>
      <c r="J273" s="11">
        <v>101</v>
      </c>
      <c r="K273" s="2" t="s">
        <v>36</v>
      </c>
      <c r="L273" s="2"/>
      <c r="M273" s="2">
        <v>130</v>
      </c>
      <c r="N273" s="13"/>
      <c r="O273" s="13"/>
      <c r="P273" s="2"/>
      <c r="Q273" s="2"/>
      <c r="R273" s="2"/>
      <c r="S273" s="2"/>
      <c r="T273" s="2"/>
      <c r="U273" s="2"/>
      <c r="V273" s="2"/>
    </row>
    <row r="274" spans="1:22" ht="47.25" x14ac:dyDescent="0.25">
      <c r="A274" s="6" t="str">
        <f>INDEX(Chuyenvien[Mã Chuyên viên],MATCH(Thongtin_CQDV[[#This Row],[Tham ke]],Chuyenvien[Tên thẩm kế],0),0)</f>
        <v>208e</v>
      </c>
      <c r="B274" s="1" t="s">
        <v>792</v>
      </c>
      <c r="C274" s="7" t="s">
        <v>1056</v>
      </c>
      <c r="D274" s="7" t="s">
        <v>849</v>
      </c>
      <c r="E274" s="15"/>
      <c r="F274" s="15">
        <v>1101269</v>
      </c>
      <c r="G274" s="2">
        <v>1070314</v>
      </c>
      <c r="H274" s="11">
        <v>599</v>
      </c>
      <c r="I274" s="11">
        <v>100</v>
      </c>
      <c r="J274" s="11">
        <v>103</v>
      </c>
      <c r="K274" s="2" t="s">
        <v>36</v>
      </c>
      <c r="L274" s="2"/>
      <c r="M274" s="2">
        <v>130</v>
      </c>
      <c r="N274" s="13"/>
      <c r="O274" s="13"/>
      <c r="P274" s="2"/>
      <c r="Q274" s="2"/>
      <c r="R274" s="2"/>
      <c r="S274" s="2"/>
      <c r="T274" s="2"/>
      <c r="U274" s="2"/>
      <c r="V274" s="2"/>
    </row>
    <row r="275" spans="1:22" ht="47.25" x14ac:dyDescent="0.25">
      <c r="A275" s="6" t="str">
        <f>INDEX(Chuyenvien[Mã Chuyên viên],MATCH(Thongtin_CQDV[[#This Row],[Tham ke]],Chuyenvien[Tên thẩm kế],0),0)</f>
        <v>208e</v>
      </c>
      <c r="B275" s="1" t="s">
        <v>792</v>
      </c>
      <c r="C275" s="7" t="s">
        <v>1056</v>
      </c>
      <c r="D275" s="7" t="s">
        <v>849</v>
      </c>
      <c r="E275" s="15"/>
      <c r="F275" s="15">
        <v>1101269</v>
      </c>
      <c r="G275" s="2">
        <v>1070314</v>
      </c>
      <c r="H275" s="11">
        <v>599</v>
      </c>
      <c r="I275" s="11">
        <v>280</v>
      </c>
      <c r="J275" s="11">
        <v>338</v>
      </c>
      <c r="K275" s="2" t="s">
        <v>36</v>
      </c>
      <c r="L275" s="2"/>
      <c r="M275" s="2">
        <v>130</v>
      </c>
      <c r="N275" s="13"/>
      <c r="O275" s="13"/>
      <c r="P275" s="2"/>
      <c r="Q275" s="2"/>
      <c r="R275" s="2"/>
      <c r="S275" s="2"/>
      <c r="T275" s="2"/>
      <c r="U275" s="2"/>
      <c r="V275" s="2"/>
    </row>
    <row r="276" spans="1:22" ht="47.25" x14ac:dyDescent="0.25">
      <c r="A276" s="6" t="str">
        <f>INDEX(Chuyenvien[Mã Chuyên viên],MATCH(Thongtin_CQDV[[#This Row],[Tham ke]],Chuyenvien[Tên thẩm kế],0),0)</f>
        <v>208e</v>
      </c>
      <c r="B276" s="1" t="s">
        <v>792</v>
      </c>
      <c r="C276" s="7" t="s">
        <v>835</v>
      </c>
      <c r="D276" s="7" t="s">
        <v>836</v>
      </c>
      <c r="E276" s="15"/>
      <c r="F276" s="15">
        <v>1006536</v>
      </c>
      <c r="G276" s="2">
        <v>1006536</v>
      </c>
      <c r="H276" s="11">
        <v>599</v>
      </c>
      <c r="I276" s="11">
        <v>100</v>
      </c>
      <c r="J276" s="11">
        <v>103</v>
      </c>
      <c r="K276" s="2" t="s">
        <v>36</v>
      </c>
      <c r="L276" s="2"/>
      <c r="M276" s="2">
        <v>130</v>
      </c>
      <c r="N276" s="13"/>
      <c r="O276" s="13"/>
      <c r="P276" s="2"/>
      <c r="Q276" s="2"/>
      <c r="R276" s="2"/>
      <c r="S276" s="2"/>
      <c r="T276" s="2"/>
      <c r="U276" s="2"/>
      <c r="V276" s="2"/>
    </row>
    <row r="277" spans="1:22" ht="47.25" x14ac:dyDescent="0.25">
      <c r="A277" s="6" t="str">
        <f>INDEX(Chuyenvien[Mã Chuyên viên],MATCH(Thongtin_CQDV[[#This Row],[Tham ke]],Chuyenvien[Tên thẩm kế],0),0)</f>
        <v>208e</v>
      </c>
      <c r="B277" s="1" t="s">
        <v>792</v>
      </c>
      <c r="C277" s="7" t="s">
        <v>835</v>
      </c>
      <c r="D277" s="7" t="s">
        <v>836</v>
      </c>
      <c r="E277" s="15"/>
      <c r="F277" s="15">
        <v>1006536</v>
      </c>
      <c r="G277" s="2">
        <v>1006536</v>
      </c>
      <c r="H277" s="11">
        <v>599</v>
      </c>
      <c r="I277" s="11">
        <v>280</v>
      </c>
      <c r="J277" s="11">
        <v>332</v>
      </c>
      <c r="K277" s="2" t="s">
        <v>36</v>
      </c>
      <c r="L277" s="2"/>
      <c r="M277" s="2">
        <v>130</v>
      </c>
      <c r="N277" s="13"/>
      <c r="O277" s="13"/>
      <c r="P277" s="2"/>
      <c r="Q277" s="2"/>
      <c r="R277" s="2"/>
      <c r="S277" s="2"/>
      <c r="T277" s="2"/>
      <c r="U277" s="2"/>
      <c r="V277" s="2"/>
    </row>
    <row r="278" spans="1:22" ht="47.25" x14ac:dyDescent="0.25">
      <c r="A278" s="6" t="str">
        <f>INDEX(Chuyenvien[Mã Chuyên viên],MATCH(Thongtin_CQDV[[#This Row],[Tham ke]],Chuyenvien[Tên thẩm kế],0),0)</f>
        <v>208e</v>
      </c>
      <c r="B278" s="1" t="s">
        <v>792</v>
      </c>
      <c r="C278" s="7" t="s">
        <v>835</v>
      </c>
      <c r="D278" s="7" t="s">
        <v>836</v>
      </c>
      <c r="E278" s="15"/>
      <c r="F278" s="15">
        <v>1006536</v>
      </c>
      <c r="G278" s="2">
        <v>1006536</v>
      </c>
      <c r="H278" s="11">
        <v>599</v>
      </c>
      <c r="I278" s="11">
        <v>280</v>
      </c>
      <c r="J278" s="11">
        <v>338</v>
      </c>
      <c r="K278" s="2" t="s">
        <v>36</v>
      </c>
      <c r="L278" s="2"/>
      <c r="M278" s="2">
        <v>130</v>
      </c>
      <c r="N278" s="13"/>
      <c r="O278" s="13"/>
      <c r="P278" s="2"/>
      <c r="Q278" s="2"/>
      <c r="R278" s="2"/>
      <c r="S278" s="2"/>
      <c r="T278" s="2"/>
      <c r="U278" s="2"/>
      <c r="V278" s="2"/>
    </row>
    <row r="279" spans="1:22" ht="63" x14ac:dyDescent="0.25">
      <c r="A279" s="6" t="str">
        <f>INDEX(Chuyenvien[Mã Chuyên viên],MATCH(Thongtin_CQDV[[#This Row],[Tham ke]],Chuyenvien[Tên thẩm kế],0),0)</f>
        <v>208e</v>
      </c>
      <c r="B279" s="1" t="s">
        <v>792</v>
      </c>
      <c r="C279" s="7" t="s">
        <v>1056</v>
      </c>
      <c r="D279" s="7" t="s">
        <v>946</v>
      </c>
      <c r="E279" s="15"/>
      <c r="F279" s="15">
        <v>1101269</v>
      </c>
      <c r="G279" s="2">
        <v>3004964</v>
      </c>
      <c r="H279" s="11">
        <v>599</v>
      </c>
      <c r="I279" s="11">
        <v>280</v>
      </c>
      <c r="J279" s="11">
        <v>332</v>
      </c>
      <c r="K279" s="2" t="s">
        <v>36</v>
      </c>
      <c r="L279" s="2"/>
      <c r="M279" s="2">
        <v>141</v>
      </c>
      <c r="N279" s="13"/>
      <c r="O279" s="13"/>
      <c r="P279" s="2"/>
      <c r="Q279" s="2"/>
      <c r="R279" s="2"/>
      <c r="S279" s="2"/>
      <c r="T279" s="2"/>
      <c r="U279" s="2"/>
      <c r="V279" s="2"/>
    </row>
    <row r="280" spans="1:22" ht="47.25" x14ac:dyDescent="0.25">
      <c r="A280" s="1" t="str">
        <f>INDEX(Chuyenvien[Mã Chuyên viên],MATCH(Thongtin_CQDV[[#This Row],[Tham ke]],Chuyenvien[Tên thẩm kế],0),0)</f>
        <v>208e</v>
      </c>
      <c r="B280" s="1" t="s">
        <v>792</v>
      </c>
      <c r="C280" s="5" t="s">
        <v>829</v>
      </c>
      <c r="D280" s="5" t="s">
        <v>830</v>
      </c>
      <c r="E280" s="2"/>
      <c r="F280" s="2">
        <v>1101298</v>
      </c>
      <c r="G280" s="2">
        <v>1075775</v>
      </c>
      <c r="H280" s="11">
        <v>513</v>
      </c>
      <c r="I280" s="11">
        <v>70</v>
      </c>
      <c r="J280" s="11">
        <v>98</v>
      </c>
      <c r="K280" s="2" t="s">
        <v>36</v>
      </c>
      <c r="L280" s="2"/>
      <c r="M280" s="2"/>
      <c r="N280" s="13"/>
      <c r="O280" s="13"/>
      <c r="P280" s="2"/>
      <c r="Q280" s="2"/>
      <c r="R280" s="2"/>
      <c r="S280" s="2"/>
      <c r="T280" s="2"/>
      <c r="U280" s="2"/>
      <c r="V280" s="2"/>
    </row>
    <row r="281" spans="1:22" ht="47.25" x14ac:dyDescent="0.25">
      <c r="A281" s="1" t="str">
        <f>INDEX(Chuyenvien[Mã Chuyên viên],MATCH(Thongtin_CQDV[[#This Row],[Tham ke]],Chuyenvien[Tên thẩm kế],0),0)</f>
        <v>210e</v>
      </c>
      <c r="B281" s="1" t="s">
        <v>582</v>
      </c>
      <c r="C281" s="5" t="s">
        <v>758</v>
      </c>
      <c r="D281" s="5" t="s">
        <v>765</v>
      </c>
      <c r="E281" s="2"/>
      <c r="F281" s="2">
        <v>1101074</v>
      </c>
      <c r="G281" s="2">
        <v>1041898</v>
      </c>
      <c r="H281" s="11">
        <v>427</v>
      </c>
      <c r="I281" s="11">
        <v>340</v>
      </c>
      <c r="J281" s="11">
        <v>341</v>
      </c>
      <c r="K281" s="2" t="s">
        <v>36</v>
      </c>
      <c r="L281" s="2" t="s">
        <v>37</v>
      </c>
      <c r="M281" s="2">
        <v>130</v>
      </c>
      <c r="N281" s="13"/>
      <c r="O281" s="13"/>
      <c r="P281" s="2"/>
      <c r="Q281" s="2"/>
      <c r="R281" s="2"/>
      <c r="S281" s="2"/>
      <c r="T281" s="2"/>
      <c r="U281" s="2"/>
      <c r="V281" s="2"/>
    </row>
    <row r="282" spans="1:22" ht="47.25" x14ac:dyDescent="0.25">
      <c r="A282" s="1" t="str">
        <f>INDEX(Chuyenvien[Mã Chuyên viên],MATCH(Thongtin_CQDV[[#This Row],[Tham ke]],Chuyenvien[Tên thẩm kế],0),0)</f>
        <v>210e</v>
      </c>
      <c r="B282" s="1" t="s">
        <v>582</v>
      </c>
      <c r="C282" s="5" t="s">
        <v>758</v>
      </c>
      <c r="D282" s="5" t="s">
        <v>763</v>
      </c>
      <c r="E282" s="2"/>
      <c r="F282" s="2">
        <v>1101074</v>
      </c>
      <c r="G282" s="2"/>
      <c r="H282" s="11">
        <v>427</v>
      </c>
      <c r="I282" s="11">
        <v>160</v>
      </c>
      <c r="J282" s="11"/>
      <c r="K282" s="2" t="s">
        <v>36</v>
      </c>
      <c r="L282" s="2" t="s">
        <v>44</v>
      </c>
      <c r="M282" s="2">
        <v>43</v>
      </c>
      <c r="N282" s="13"/>
      <c r="O282" s="13"/>
      <c r="P282" s="2"/>
      <c r="Q282" s="2" t="s">
        <v>51</v>
      </c>
      <c r="R282" s="2" t="s">
        <v>51</v>
      </c>
      <c r="S282" s="2"/>
      <c r="T282" s="2"/>
      <c r="U282" s="2"/>
      <c r="V282" s="2"/>
    </row>
    <row r="283" spans="1:22" ht="47.25" x14ac:dyDescent="0.25">
      <c r="A283" s="1" t="str">
        <f>INDEX(Chuyenvien[Mã Chuyên viên],MATCH(Thongtin_CQDV[[#This Row],[Tham ke]],Chuyenvien[Tên thẩm kế],0),0)</f>
        <v>210e</v>
      </c>
      <c r="B283" s="1" t="s">
        <v>582</v>
      </c>
      <c r="C283" s="5" t="s">
        <v>758</v>
      </c>
      <c r="D283" s="5" t="s">
        <v>759</v>
      </c>
      <c r="E283" s="2"/>
      <c r="F283" s="2">
        <v>1101074</v>
      </c>
      <c r="G283" s="2">
        <v>1103033</v>
      </c>
      <c r="H283" s="11">
        <v>427</v>
      </c>
      <c r="I283" s="11">
        <v>100</v>
      </c>
      <c r="J283" s="11">
        <v>103</v>
      </c>
      <c r="K283" s="2" t="s">
        <v>36</v>
      </c>
      <c r="L283" s="2" t="s">
        <v>44</v>
      </c>
      <c r="M283" s="2">
        <v>43</v>
      </c>
      <c r="N283" s="13"/>
      <c r="O283" s="13"/>
      <c r="P283" s="2" t="s">
        <v>82</v>
      </c>
      <c r="Q283" s="2" t="s">
        <v>73</v>
      </c>
      <c r="R283" s="2" t="s">
        <v>73</v>
      </c>
      <c r="S283" s="2"/>
      <c r="T283" s="2" t="s">
        <v>760</v>
      </c>
      <c r="U283" s="2"/>
      <c r="V283" s="2"/>
    </row>
    <row r="284" spans="1:22" ht="47.25" x14ac:dyDescent="0.25">
      <c r="A284" s="1" t="str">
        <f>INDEX(Chuyenvien[Mã Chuyên viên],MATCH(Thongtin_CQDV[[#This Row],[Tham ke]],Chuyenvien[Tên thẩm kế],0),0)</f>
        <v>210e</v>
      </c>
      <c r="B284" s="1" t="s">
        <v>582</v>
      </c>
      <c r="C284" s="5" t="s">
        <v>758</v>
      </c>
      <c r="D284" s="5" t="s">
        <v>761</v>
      </c>
      <c r="E284" s="2"/>
      <c r="F284" s="2">
        <v>1101074</v>
      </c>
      <c r="G284" s="2">
        <v>1038507</v>
      </c>
      <c r="H284" s="11">
        <v>427</v>
      </c>
      <c r="I284" s="11">
        <v>70</v>
      </c>
      <c r="J284" s="11">
        <v>92</v>
      </c>
      <c r="K284" s="2" t="s">
        <v>36</v>
      </c>
      <c r="L284" s="2" t="s">
        <v>44</v>
      </c>
      <c r="M284" s="2">
        <v>43</v>
      </c>
      <c r="N284" s="13"/>
      <c r="O284" s="13"/>
      <c r="P284" s="2" t="s">
        <v>45</v>
      </c>
      <c r="Q284" s="2" t="s">
        <v>83</v>
      </c>
      <c r="R284" s="2" t="s">
        <v>83</v>
      </c>
      <c r="S284" s="2"/>
      <c r="T284" s="2" t="s">
        <v>762</v>
      </c>
      <c r="U284" s="2"/>
      <c r="V284" s="2"/>
    </row>
    <row r="285" spans="1:22" ht="47.25" x14ac:dyDescent="0.25">
      <c r="A285" s="1" t="str">
        <f>INDEX(Chuyenvien[Mã Chuyên viên],MATCH(Thongtin_CQDV[[#This Row],[Tham ke]],Chuyenvien[Tên thẩm kế],0),0)</f>
        <v>210e</v>
      </c>
      <c r="B285" s="1" t="s">
        <v>582</v>
      </c>
      <c r="C285" s="5" t="s">
        <v>575</v>
      </c>
      <c r="D285" s="5" t="s">
        <v>583</v>
      </c>
      <c r="E285" s="2"/>
      <c r="F285" s="2">
        <v>1067160</v>
      </c>
      <c r="G285" s="2">
        <v>1047609</v>
      </c>
      <c r="H285" s="11">
        <v>424</v>
      </c>
      <c r="I285" s="11">
        <v>370</v>
      </c>
      <c r="J285" s="11">
        <v>398</v>
      </c>
      <c r="K285" s="2" t="s">
        <v>36</v>
      </c>
      <c r="L285" s="2" t="s">
        <v>44</v>
      </c>
      <c r="M285" s="2">
        <v>141</v>
      </c>
      <c r="N285" s="13"/>
      <c r="O285" s="13"/>
      <c r="P285" s="2" t="s">
        <v>82</v>
      </c>
      <c r="Q285" s="2" t="s">
        <v>46</v>
      </c>
      <c r="R285" s="2" t="s">
        <v>577</v>
      </c>
      <c r="S285" s="2"/>
      <c r="T285" s="2" t="s">
        <v>584</v>
      </c>
      <c r="U285" s="2"/>
      <c r="V285" s="2"/>
    </row>
    <row r="286" spans="1:22" ht="47.25" x14ac:dyDescent="0.25">
      <c r="A286" s="1" t="str">
        <f>INDEX(Chuyenvien[Mã Chuyên viên],MATCH(Thongtin_CQDV[[#This Row],[Tham ke]],Chuyenvien[Tên thẩm kế],0),0)</f>
        <v>210e</v>
      </c>
      <c r="B286" s="1" t="s">
        <v>582</v>
      </c>
      <c r="C286" s="5" t="s">
        <v>575</v>
      </c>
      <c r="D286" s="5" t="s">
        <v>585</v>
      </c>
      <c r="E286" s="2"/>
      <c r="F286" s="2">
        <v>1067160</v>
      </c>
      <c r="G286" s="2">
        <v>1050139</v>
      </c>
      <c r="H286" s="11">
        <v>424</v>
      </c>
      <c r="I286" s="11">
        <v>370</v>
      </c>
      <c r="J286" s="11">
        <v>398</v>
      </c>
      <c r="K286" s="2" t="s">
        <v>36</v>
      </c>
      <c r="L286" s="2" t="s">
        <v>44</v>
      </c>
      <c r="M286" s="2">
        <v>141</v>
      </c>
      <c r="N286" s="13" t="s">
        <v>40</v>
      </c>
      <c r="O286" s="13">
        <v>43646</v>
      </c>
      <c r="P286" s="2" t="s">
        <v>82</v>
      </c>
      <c r="Q286" s="2" t="s">
        <v>46</v>
      </c>
      <c r="R286" s="2" t="s">
        <v>577</v>
      </c>
      <c r="S286" s="2"/>
      <c r="T286" s="2" t="s">
        <v>586</v>
      </c>
      <c r="U286" s="2"/>
      <c r="V286" s="2"/>
    </row>
    <row r="287" spans="1:22" ht="47.25" x14ac:dyDescent="0.25">
      <c r="A287" s="1" t="str">
        <f>INDEX(Chuyenvien[Mã Chuyên viên],MATCH(Thongtin_CQDV[[#This Row],[Tham ke]],Chuyenvien[Tên thẩm kế],0),0)</f>
        <v>210e</v>
      </c>
      <c r="B287" s="1" t="s">
        <v>582</v>
      </c>
      <c r="C287" s="5" t="s">
        <v>575</v>
      </c>
      <c r="D287" s="5" t="s">
        <v>588</v>
      </c>
      <c r="E287" s="2"/>
      <c r="F287" s="2">
        <v>1067160</v>
      </c>
      <c r="G287" s="2">
        <v>1078696</v>
      </c>
      <c r="H287" s="11">
        <v>424</v>
      </c>
      <c r="I287" s="11">
        <v>370</v>
      </c>
      <c r="J287" s="11">
        <v>398</v>
      </c>
      <c r="K287" s="2" t="s">
        <v>36</v>
      </c>
      <c r="L287" s="2" t="s">
        <v>44</v>
      </c>
      <c r="M287" s="2">
        <v>141</v>
      </c>
      <c r="N287" s="13"/>
      <c r="O287" s="13"/>
      <c r="P287" s="2" t="s">
        <v>82</v>
      </c>
      <c r="Q287" s="2" t="s">
        <v>46</v>
      </c>
      <c r="R287" s="2" t="s">
        <v>577</v>
      </c>
      <c r="S287" s="2"/>
      <c r="T287" s="2" t="s">
        <v>589</v>
      </c>
      <c r="U287" s="2"/>
      <c r="V287" s="2"/>
    </row>
    <row r="288" spans="1:22" ht="47.25" x14ac:dyDescent="0.25">
      <c r="A288" s="1" t="str">
        <f>INDEX(Chuyenvien[Mã Chuyên viên],MATCH(Thongtin_CQDV[[#This Row],[Tham ke]],Chuyenvien[Tên thẩm kế],0),0)</f>
        <v>210e</v>
      </c>
      <c r="B288" s="1" t="s">
        <v>582</v>
      </c>
      <c r="C288" s="5" t="s">
        <v>575</v>
      </c>
      <c r="D288" s="5" t="s">
        <v>590</v>
      </c>
      <c r="E288" s="2"/>
      <c r="F288" s="2">
        <v>1067160</v>
      </c>
      <c r="G288" s="2">
        <v>1078695</v>
      </c>
      <c r="H288" s="11">
        <v>424</v>
      </c>
      <c r="I288" s="11">
        <v>370</v>
      </c>
      <c r="J288" s="11">
        <v>398</v>
      </c>
      <c r="K288" s="2" t="s">
        <v>36</v>
      </c>
      <c r="L288" s="2" t="s">
        <v>44</v>
      </c>
      <c r="M288" s="2">
        <v>141</v>
      </c>
      <c r="N288" s="13"/>
      <c r="O288" s="13"/>
      <c r="P288" s="2" t="s">
        <v>82</v>
      </c>
      <c r="Q288" s="2" t="s">
        <v>46</v>
      </c>
      <c r="R288" s="2" t="s">
        <v>577</v>
      </c>
      <c r="S288" s="2"/>
      <c r="T288" s="2" t="s">
        <v>591</v>
      </c>
      <c r="U288" s="2"/>
      <c r="V288" s="2"/>
    </row>
    <row r="289" spans="1:22" ht="47.25" x14ac:dyDescent="0.25">
      <c r="A289" s="1" t="str">
        <f>INDEX(Chuyenvien[Mã Chuyên viên],MATCH(Thongtin_CQDV[[#This Row],[Tham ke]],Chuyenvien[Tên thẩm kế],0),0)</f>
        <v>210e</v>
      </c>
      <c r="B289" s="1" t="s">
        <v>582</v>
      </c>
      <c r="C289" s="5" t="s">
        <v>575</v>
      </c>
      <c r="D289" s="5" t="s">
        <v>592</v>
      </c>
      <c r="E289" s="2"/>
      <c r="F289" s="2">
        <v>1067160</v>
      </c>
      <c r="G289" s="2">
        <v>1043925</v>
      </c>
      <c r="H289" s="11">
        <v>424</v>
      </c>
      <c r="I289" s="11">
        <v>370</v>
      </c>
      <c r="J289" s="11">
        <v>398</v>
      </c>
      <c r="K289" s="2" t="s">
        <v>36</v>
      </c>
      <c r="L289" s="2" t="s">
        <v>44</v>
      </c>
      <c r="M289" s="2">
        <v>141</v>
      </c>
      <c r="N289" s="13"/>
      <c r="O289" s="13"/>
      <c r="P289" s="2" t="s">
        <v>82</v>
      </c>
      <c r="Q289" s="2" t="s">
        <v>46</v>
      </c>
      <c r="R289" s="2" t="s">
        <v>577</v>
      </c>
      <c r="S289" s="2"/>
      <c r="T289" s="2" t="s">
        <v>593</v>
      </c>
      <c r="U289" s="2"/>
      <c r="V289" s="2"/>
    </row>
    <row r="290" spans="1:22" ht="47.25" x14ac:dyDescent="0.25">
      <c r="A290" s="1" t="str">
        <f>INDEX(Chuyenvien[Mã Chuyên viên],MATCH(Thongtin_CQDV[[#This Row],[Tham ke]],Chuyenvien[Tên thẩm kế],0),0)</f>
        <v>210e</v>
      </c>
      <c r="B290" s="1" t="s">
        <v>582</v>
      </c>
      <c r="C290" s="5" t="s">
        <v>575</v>
      </c>
      <c r="D290" s="5" t="s">
        <v>594</v>
      </c>
      <c r="E290" s="2"/>
      <c r="F290" s="2">
        <v>1067160</v>
      </c>
      <c r="G290" s="2">
        <v>1043922</v>
      </c>
      <c r="H290" s="11">
        <v>424</v>
      </c>
      <c r="I290" s="11">
        <v>370</v>
      </c>
      <c r="J290" s="11">
        <v>398</v>
      </c>
      <c r="K290" s="2" t="s">
        <v>36</v>
      </c>
      <c r="L290" s="2" t="s">
        <v>44</v>
      </c>
      <c r="M290" s="2">
        <v>141</v>
      </c>
      <c r="N290" s="13"/>
      <c r="O290" s="13"/>
      <c r="P290" s="2" t="s">
        <v>82</v>
      </c>
      <c r="Q290" s="2" t="s">
        <v>46</v>
      </c>
      <c r="R290" s="2" t="s">
        <v>577</v>
      </c>
      <c r="S290" s="2"/>
      <c r="T290" s="2" t="s">
        <v>595</v>
      </c>
      <c r="U290" s="2"/>
      <c r="V290" s="2"/>
    </row>
    <row r="291" spans="1:22" ht="47.25" x14ac:dyDescent="0.25">
      <c r="A291" s="1" t="str">
        <f>INDEX(Chuyenvien[Mã Chuyên viên],MATCH(Thongtin_CQDV[[#This Row],[Tham ke]],Chuyenvien[Tên thẩm kế],0),0)</f>
        <v>210e</v>
      </c>
      <c r="B291" s="1" t="s">
        <v>582</v>
      </c>
      <c r="C291" s="5" t="s">
        <v>575</v>
      </c>
      <c r="D291" s="5" t="s">
        <v>596</v>
      </c>
      <c r="E291" s="2"/>
      <c r="F291" s="2">
        <v>1067160</v>
      </c>
      <c r="G291" s="2">
        <v>1042886</v>
      </c>
      <c r="H291" s="11">
        <v>424</v>
      </c>
      <c r="I291" s="11">
        <v>370</v>
      </c>
      <c r="J291" s="11">
        <v>398</v>
      </c>
      <c r="K291" s="2" t="s">
        <v>36</v>
      </c>
      <c r="L291" s="2" t="s">
        <v>44</v>
      </c>
      <c r="M291" s="2">
        <v>141</v>
      </c>
      <c r="N291" s="13"/>
      <c r="O291" s="13"/>
      <c r="P291" s="2" t="s">
        <v>82</v>
      </c>
      <c r="Q291" s="2" t="s">
        <v>46</v>
      </c>
      <c r="R291" s="2" t="s">
        <v>577</v>
      </c>
      <c r="S291" s="2"/>
      <c r="T291" s="2" t="s">
        <v>597</v>
      </c>
      <c r="U291" s="2"/>
      <c r="V291" s="2"/>
    </row>
    <row r="292" spans="1:22" ht="47.25" x14ac:dyDescent="0.25">
      <c r="A292" s="1" t="str">
        <f>INDEX(Chuyenvien[Mã Chuyên viên],MATCH(Thongtin_CQDV[[#This Row],[Tham ke]],Chuyenvien[Tên thẩm kế],0),0)</f>
        <v>210e</v>
      </c>
      <c r="B292" s="1" t="s">
        <v>582</v>
      </c>
      <c r="C292" s="5" t="s">
        <v>901</v>
      </c>
      <c r="D292" s="5" t="s">
        <v>902</v>
      </c>
      <c r="E292" s="2"/>
      <c r="F292" s="2">
        <v>1015322</v>
      </c>
      <c r="G292" s="2">
        <v>1069063</v>
      </c>
      <c r="H292" s="11">
        <v>599</v>
      </c>
      <c r="I292" s="11">
        <v>370</v>
      </c>
      <c r="J292" s="11">
        <v>398</v>
      </c>
      <c r="K292" s="2" t="s">
        <v>36</v>
      </c>
      <c r="L292" s="2" t="s">
        <v>44</v>
      </c>
      <c r="M292" s="2">
        <v>141</v>
      </c>
      <c r="N292" s="13"/>
      <c r="O292" s="13"/>
      <c r="P292" s="2" t="s">
        <v>50</v>
      </c>
      <c r="Q292" s="2" t="s">
        <v>46</v>
      </c>
      <c r="R292" s="2" t="s">
        <v>577</v>
      </c>
      <c r="S292" s="2"/>
      <c r="T292" s="2" t="s">
        <v>903</v>
      </c>
      <c r="U292" s="2"/>
      <c r="V292" s="2"/>
    </row>
    <row r="293" spans="1:22" ht="47.25" x14ac:dyDescent="0.25">
      <c r="A293" s="1" t="str">
        <f>INDEX(Chuyenvien[Mã Chuyên viên],MATCH(Thongtin_CQDV[[#This Row],[Tham ke]],Chuyenvien[Tên thẩm kế],0),0)</f>
        <v>210e</v>
      </c>
      <c r="B293" s="1" t="s">
        <v>582</v>
      </c>
      <c r="C293" s="5" t="s">
        <v>901</v>
      </c>
      <c r="D293" s="5" t="s">
        <v>904</v>
      </c>
      <c r="E293" s="2"/>
      <c r="F293" s="2">
        <v>1015322</v>
      </c>
      <c r="G293" s="2">
        <v>1068967</v>
      </c>
      <c r="H293" s="11">
        <v>599</v>
      </c>
      <c r="I293" s="11">
        <v>370</v>
      </c>
      <c r="J293" s="11">
        <v>398</v>
      </c>
      <c r="K293" s="2" t="s">
        <v>36</v>
      </c>
      <c r="L293" s="2" t="s">
        <v>44</v>
      </c>
      <c r="M293" s="2">
        <v>141</v>
      </c>
      <c r="N293" s="13"/>
      <c r="O293" s="13"/>
      <c r="P293" s="2" t="s">
        <v>50</v>
      </c>
      <c r="Q293" s="2" t="s">
        <v>46</v>
      </c>
      <c r="R293" s="2" t="s">
        <v>577</v>
      </c>
      <c r="S293" s="2"/>
      <c r="T293" s="2" t="s">
        <v>905</v>
      </c>
      <c r="U293" s="2"/>
      <c r="V293" s="2"/>
    </row>
    <row r="294" spans="1:22" ht="47.25" x14ac:dyDescent="0.25">
      <c r="A294" s="1" t="str">
        <f>INDEX(Chuyenvien[Mã Chuyên viên],MATCH(Thongtin_CQDV[[#This Row],[Tham ke]],Chuyenvien[Tên thẩm kế],0),0)</f>
        <v>210e</v>
      </c>
      <c r="B294" s="1" t="s">
        <v>582</v>
      </c>
      <c r="C294" s="5" t="s">
        <v>901</v>
      </c>
      <c r="D294" s="5" t="s">
        <v>906</v>
      </c>
      <c r="E294" s="2"/>
      <c r="F294" s="2">
        <v>1015322</v>
      </c>
      <c r="G294" s="2">
        <v>1051036</v>
      </c>
      <c r="H294" s="11">
        <v>599</v>
      </c>
      <c r="I294" s="11">
        <v>370</v>
      </c>
      <c r="J294" s="11">
        <v>398</v>
      </c>
      <c r="K294" s="2" t="s">
        <v>36</v>
      </c>
      <c r="L294" s="2" t="s">
        <v>44</v>
      </c>
      <c r="M294" s="2">
        <v>141</v>
      </c>
      <c r="N294" s="13"/>
      <c r="O294" s="13"/>
      <c r="P294" s="2" t="s">
        <v>50</v>
      </c>
      <c r="Q294" s="2" t="s">
        <v>46</v>
      </c>
      <c r="R294" s="2" t="s">
        <v>577</v>
      </c>
      <c r="S294" s="2"/>
      <c r="T294" s="2" t="s">
        <v>907</v>
      </c>
      <c r="U294" s="2"/>
      <c r="V294" s="2"/>
    </row>
    <row r="295" spans="1:22" ht="47.25" x14ac:dyDescent="0.25">
      <c r="A295" s="1" t="str">
        <f>INDEX(Chuyenvien[Mã Chuyên viên],MATCH(Thongtin_CQDV[[#This Row],[Tham ke]],Chuyenvien[Tên thẩm kế],0),0)</f>
        <v>210e</v>
      </c>
      <c r="B295" s="1" t="s">
        <v>582</v>
      </c>
      <c r="C295" s="5" t="s">
        <v>575</v>
      </c>
      <c r="D295" s="5" t="s">
        <v>598</v>
      </c>
      <c r="E295" s="2"/>
      <c r="F295" s="2">
        <v>1067160</v>
      </c>
      <c r="G295" s="2">
        <v>1045417</v>
      </c>
      <c r="H295" s="11">
        <v>424</v>
      </c>
      <c r="I295" s="11">
        <v>370</v>
      </c>
      <c r="J295" s="11">
        <v>398</v>
      </c>
      <c r="K295" s="2" t="s">
        <v>36</v>
      </c>
      <c r="L295" s="2" t="s">
        <v>44</v>
      </c>
      <c r="M295" s="2">
        <v>141</v>
      </c>
      <c r="N295" s="13" t="s">
        <v>40</v>
      </c>
      <c r="O295" s="13">
        <v>43646</v>
      </c>
      <c r="P295" s="2" t="s">
        <v>82</v>
      </c>
      <c r="Q295" s="2" t="s">
        <v>46</v>
      </c>
      <c r="R295" s="2" t="s">
        <v>577</v>
      </c>
      <c r="S295" s="2"/>
      <c r="T295" s="2" t="s">
        <v>599</v>
      </c>
      <c r="U295" s="2"/>
      <c r="V295" s="2"/>
    </row>
    <row r="296" spans="1:22" ht="47.25" x14ac:dyDescent="0.25">
      <c r="A296" s="1" t="str">
        <f>INDEX(Chuyenvien[Mã Chuyên viên],MATCH(Thongtin_CQDV[[#This Row],[Tham ke]],Chuyenvien[Tên thẩm kế],0),0)</f>
        <v>210e</v>
      </c>
      <c r="B296" s="1" t="s">
        <v>582</v>
      </c>
      <c r="C296" s="5" t="s">
        <v>575</v>
      </c>
      <c r="D296" s="5" t="s">
        <v>587</v>
      </c>
      <c r="E296" s="2"/>
      <c r="F296" s="2">
        <v>1067160</v>
      </c>
      <c r="G296" s="2">
        <v>1050139</v>
      </c>
      <c r="H296" s="11">
        <v>424</v>
      </c>
      <c r="I296" s="11">
        <v>370</v>
      </c>
      <c r="J296" s="11">
        <v>398</v>
      </c>
      <c r="K296" s="2" t="s">
        <v>36</v>
      </c>
      <c r="L296" s="2" t="s">
        <v>44</v>
      </c>
      <c r="M296" s="2">
        <v>141</v>
      </c>
      <c r="N296" s="13"/>
      <c r="O296" s="13"/>
      <c r="P296" s="2"/>
      <c r="Q296" s="2" t="s">
        <v>46</v>
      </c>
      <c r="R296" s="2" t="s">
        <v>577</v>
      </c>
      <c r="S296" s="2"/>
      <c r="T296" s="2" t="s">
        <v>586</v>
      </c>
      <c r="U296" s="2"/>
      <c r="V296" s="2"/>
    </row>
    <row r="297" spans="1:22" ht="47.25" x14ac:dyDescent="0.25">
      <c r="A297" s="1" t="str">
        <f>INDEX(Chuyenvien[Mã Chuyên viên],MATCH(Thongtin_CQDV[[#This Row],[Tham ke]],Chuyenvien[Tên thẩm kế],0),0)</f>
        <v>210e</v>
      </c>
      <c r="B297" s="1" t="s">
        <v>582</v>
      </c>
      <c r="C297" s="5" t="s">
        <v>901</v>
      </c>
      <c r="D297" s="5" t="s">
        <v>908</v>
      </c>
      <c r="E297" s="2"/>
      <c r="F297" s="2">
        <v>1015322</v>
      </c>
      <c r="G297" s="2">
        <v>1051053</v>
      </c>
      <c r="H297" s="11">
        <v>599</v>
      </c>
      <c r="I297" s="11">
        <v>370</v>
      </c>
      <c r="J297" s="11">
        <v>398</v>
      </c>
      <c r="K297" s="2" t="s">
        <v>36</v>
      </c>
      <c r="L297" s="2" t="s">
        <v>44</v>
      </c>
      <c r="M297" s="2">
        <v>141</v>
      </c>
      <c r="N297" s="13"/>
      <c r="O297" s="13"/>
      <c r="P297" s="2" t="s">
        <v>50</v>
      </c>
      <c r="Q297" s="2" t="s">
        <v>46</v>
      </c>
      <c r="R297" s="2" t="s">
        <v>577</v>
      </c>
      <c r="S297" s="2"/>
      <c r="T297" s="2" t="s">
        <v>909</v>
      </c>
      <c r="U297" s="2"/>
      <c r="V297" s="2"/>
    </row>
    <row r="298" spans="1:22" ht="47.25" x14ac:dyDescent="0.25">
      <c r="A298" s="1" t="str">
        <f>INDEX(Chuyenvien[Mã Chuyên viên],MATCH(Thongtin_CQDV[[#This Row],[Tham ke]],Chuyenvien[Tên thẩm kế],0),0)</f>
        <v>210e</v>
      </c>
      <c r="B298" s="1" t="s">
        <v>582</v>
      </c>
      <c r="C298" s="5" t="s">
        <v>575</v>
      </c>
      <c r="D298" s="5" t="s">
        <v>600</v>
      </c>
      <c r="E298" s="2"/>
      <c r="F298" s="2">
        <v>1067160</v>
      </c>
      <c r="G298" s="2">
        <v>1008444</v>
      </c>
      <c r="H298" s="11">
        <v>424</v>
      </c>
      <c r="I298" s="11">
        <v>370</v>
      </c>
      <c r="J298" s="11">
        <v>398</v>
      </c>
      <c r="K298" s="2" t="s">
        <v>36</v>
      </c>
      <c r="L298" s="2" t="s">
        <v>44</v>
      </c>
      <c r="M298" s="2">
        <v>141</v>
      </c>
      <c r="N298" s="13"/>
      <c r="O298" s="13"/>
      <c r="P298" s="2" t="s">
        <v>82</v>
      </c>
      <c r="Q298" s="2" t="s">
        <v>46</v>
      </c>
      <c r="R298" s="2" t="s">
        <v>577</v>
      </c>
      <c r="S298" s="2"/>
      <c r="T298" s="2" t="s">
        <v>601</v>
      </c>
      <c r="U298" s="2"/>
      <c r="V298" s="2"/>
    </row>
    <row r="299" spans="1:22" ht="47.25" x14ac:dyDescent="0.25">
      <c r="A299" s="1" t="str">
        <f>INDEX(Chuyenvien[Mã Chuyên viên],MATCH(Thongtin_CQDV[[#This Row],[Tham ke]],Chuyenvien[Tên thẩm kế],0),0)</f>
        <v>210e</v>
      </c>
      <c r="B299" s="1" t="s">
        <v>582</v>
      </c>
      <c r="C299" s="5" t="s">
        <v>575</v>
      </c>
      <c r="D299" s="5" t="s">
        <v>607</v>
      </c>
      <c r="E299" s="2"/>
      <c r="F299" s="2">
        <v>1067160</v>
      </c>
      <c r="G299" s="2">
        <v>1050142</v>
      </c>
      <c r="H299" s="11">
        <v>424</v>
      </c>
      <c r="I299" s="11">
        <v>370</v>
      </c>
      <c r="J299" s="11">
        <v>398</v>
      </c>
      <c r="K299" s="2" t="s">
        <v>36</v>
      </c>
      <c r="L299" s="2" t="s">
        <v>44</v>
      </c>
      <c r="M299" s="2">
        <v>141</v>
      </c>
      <c r="N299" s="13" t="s">
        <v>40</v>
      </c>
      <c r="O299" s="13">
        <v>43646</v>
      </c>
      <c r="P299" s="2" t="s">
        <v>50</v>
      </c>
      <c r="Q299" s="2" t="s">
        <v>46</v>
      </c>
      <c r="R299" s="2" t="s">
        <v>577</v>
      </c>
      <c r="S299" s="2"/>
      <c r="T299" s="2" t="s">
        <v>608</v>
      </c>
      <c r="U299" s="2"/>
      <c r="V299" s="2"/>
    </row>
    <row r="300" spans="1:22" ht="47.25" x14ac:dyDescent="0.25">
      <c r="A300" s="1" t="str">
        <f>INDEX(Chuyenvien[Mã Chuyên viên],MATCH(Thongtin_CQDV[[#This Row],[Tham ke]],Chuyenvien[Tên thẩm kế],0),0)</f>
        <v>210e</v>
      </c>
      <c r="B300" s="1" t="s">
        <v>582</v>
      </c>
      <c r="C300" s="5" t="s">
        <v>575</v>
      </c>
      <c r="D300" s="5" t="s">
        <v>609</v>
      </c>
      <c r="E300" s="2"/>
      <c r="F300" s="2">
        <v>1067160</v>
      </c>
      <c r="G300" s="2">
        <v>1050142</v>
      </c>
      <c r="H300" s="11">
        <v>424</v>
      </c>
      <c r="I300" s="11">
        <v>370</v>
      </c>
      <c r="J300" s="11">
        <v>398</v>
      </c>
      <c r="K300" s="2" t="s">
        <v>36</v>
      </c>
      <c r="L300" s="2" t="s">
        <v>44</v>
      </c>
      <c r="M300" s="2">
        <v>141</v>
      </c>
      <c r="N300" s="13"/>
      <c r="O300" s="13"/>
      <c r="P300" s="2"/>
      <c r="Q300" s="2" t="s">
        <v>46</v>
      </c>
      <c r="R300" s="2" t="s">
        <v>577</v>
      </c>
      <c r="S300" s="2"/>
      <c r="T300" s="2" t="s">
        <v>608</v>
      </c>
      <c r="U300" s="2"/>
      <c r="V300" s="2"/>
    </row>
    <row r="301" spans="1:22" ht="47.25" x14ac:dyDescent="0.25">
      <c r="A301" s="1" t="str">
        <f>INDEX(Chuyenvien[Mã Chuyên viên],MATCH(Thongtin_CQDV[[#This Row],[Tham ke]],Chuyenvien[Tên thẩm kế],0),0)</f>
        <v>210e</v>
      </c>
      <c r="B301" s="1" t="s">
        <v>582</v>
      </c>
      <c r="C301" s="5" t="s">
        <v>575</v>
      </c>
      <c r="D301" s="5" t="s">
        <v>610</v>
      </c>
      <c r="E301" s="2"/>
      <c r="F301" s="2">
        <v>1067160</v>
      </c>
      <c r="G301" s="2">
        <v>1047569</v>
      </c>
      <c r="H301" s="11">
        <v>424</v>
      </c>
      <c r="I301" s="11">
        <v>370</v>
      </c>
      <c r="J301" s="11">
        <v>398</v>
      </c>
      <c r="K301" s="2" t="s">
        <v>36</v>
      </c>
      <c r="L301" s="2" t="s">
        <v>44</v>
      </c>
      <c r="M301" s="2">
        <v>141</v>
      </c>
      <c r="N301" s="13"/>
      <c r="O301" s="13"/>
      <c r="P301" s="2" t="s">
        <v>50</v>
      </c>
      <c r="Q301" s="2" t="s">
        <v>46</v>
      </c>
      <c r="R301" s="2" t="s">
        <v>577</v>
      </c>
      <c r="S301" s="2"/>
      <c r="T301" s="2" t="s">
        <v>611</v>
      </c>
      <c r="U301" s="2"/>
      <c r="V301" s="2"/>
    </row>
    <row r="302" spans="1:22" ht="47.25" x14ac:dyDescent="0.25">
      <c r="A302" s="1" t="str">
        <f>INDEX(Chuyenvien[Mã Chuyên viên],MATCH(Thongtin_CQDV[[#This Row],[Tham ke]],Chuyenvien[Tên thẩm kế],0),0)</f>
        <v>210e</v>
      </c>
      <c r="B302" s="1" t="s">
        <v>582</v>
      </c>
      <c r="C302" s="5" t="s">
        <v>575</v>
      </c>
      <c r="D302" s="5" t="s">
        <v>612</v>
      </c>
      <c r="E302" s="2"/>
      <c r="F302" s="2">
        <v>1067160</v>
      </c>
      <c r="G302" s="2">
        <v>1050140</v>
      </c>
      <c r="H302" s="11">
        <v>424</v>
      </c>
      <c r="I302" s="11">
        <v>370</v>
      </c>
      <c r="J302" s="11">
        <v>398</v>
      </c>
      <c r="K302" s="2" t="s">
        <v>36</v>
      </c>
      <c r="L302" s="2" t="s">
        <v>44</v>
      </c>
      <c r="M302" s="2">
        <v>141</v>
      </c>
      <c r="N302" s="13"/>
      <c r="O302" s="13"/>
      <c r="P302" s="2" t="s">
        <v>50</v>
      </c>
      <c r="Q302" s="2" t="s">
        <v>46</v>
      </c>
      <c r="R302" s="2" t="s">
        <v>577</v>
      </c>
      <c r="S302" s="2"/>
      <c r="T302" s="2" t="s">
        <v>613</v>
      </c>
      <c r="U302" s="2"/>
      <c r="V302" s="2"/>
    </row>
    <row r="303" spans="1:22" ht="47.25" x14ac:dyDescent="0.25">
      <c r="A303" s="1" t="str">
        <f>INDEX(Chuyenvien[Mã Chuyên viên],MATCH(Thongtin_CQDV[[#This Row],[Tham ke]],Chuyenvien[Tên thẩm kế],0),0)</f>
        <v>210e</v>
      </c>
      <c r="B303" s="1" t="s">
        <v>582</v>
      </c>
      <c r="C303" s="5" t="s">
        <v>575</v>
      </c>
      <c r="D303" s="5" t="s">
        <v>614</v>
      </c>
      <c r="E303" s="2"/>
      <c r="F303" s="2">
        <v>1067160</v>
      </c>
      <c r="G303" s="2">
        <v>1004505</v>
      </c>
      <c r="H303" s="11">
        <v>424</v>
      </c>
      <c r="I303" s="11">
        <v>370</v>
      </c>
      <c r="J303" s="11">
        <v>398</v>
      </c>
      <c r="K303" s="2" t="s">
        <v>36</v>
      </c>
      <c r="L303" s="2" t="s">
        <v>44</v>
      </c>
      <c r="M303" s="2">
        <v>141</v>
      </c>
      <c r="N303" s="13"/>
      <c r="O303" s="13"/>
      <c r="P303" s="2" t="s">
        <v>82</v>
      </c>
      <c r="Q303" s="2" t="s">
        <v>46</v>
      </c>
      <c r="R303" s="2" t="s">
        <v>577</v>
      </c>
      <c r="S303" s="2"/>
      <c r="T303" s="2" t="s">
        <v>615</v>
      </c>
      <c r="U303" s="2"/>
      <c r="V303" s="2"/>
    </row>
    <row r="304" spans="1:22" ht="47.25" x14ac:dyDescent="0.25">
      <c r="A304" s="1" t="str">
        <f>INDEX(Chuyenvien[Mã Chuyên viên],MATCH(Thongtin_CQDV[[#This Row],[Tham ke]],Chuyenvien[Tên thẩm kế],0),0)</f>
        <v>210e</v>
      </c>
      <c r="B304" s="1" t="s">
        <v>582</v>
      </c>
      <c r="C304" s="5" t="s">
        <v>575</v>
      </c>
      <c r="D304" s="5" t="s">
        <v>616</v>
      </c>
      <c r="E304" s="2"/>
      <c r="F304" s="2">
        <v>1067160</v>
      </c>
      <c r="G304" s="2">
        <v>1038629</v>
      </c>
      <c r="H304" s="11">
        <v>424</v>
      </c>
      <c r="I304" s="11">
        <v>370</v>
      </c>
      <c r="J304" s="11">
        <v>398</v>
      </c>
      <c r="K304" s="2" t="s">
        <v>36</v>
      </c>
      <c r="L304" s="2" t="s">
        <v>44</v>
      </c>
      <c r="M304" s="2">
        <v>141</v>
      </c>
      <c r="N304" s="13"/>
      <c r="O304" s="13"/>
      <c r="P304" s="2" t="s">
        <v>82</v>
      </c>
      <c r="Q304" s="2" t="s">
        <v>46</v>
      </c>
      <c r="R304" s="2" t="s">
        <v>577</v>
      </c>
      <c r="S304" s="2"/>
      <c r="T304" s="2" t="s">
        <v>617</v>
      </c>
      <c r="U304" s="2"/>
      <c r="V304" s="2"/>
    </row>
    <row r="305" spans="1:22" ht="47.25" x14ac:dyDescent="0.25">
      <c r="A305" s="1" t="str">
        <f>INDEX(Chuyenvien[Mã Chuyên viên],MATCH(Thongtin_CQDV[[#This Row],[Tham ke]],Chuyenvien[Tên thẩm kế],0),0)</f>
        <v>210e</v>
      </c>
      <c r="B305" s="1" t="s">
        <v>582</v>
      </c>
      <c r="C305" s="5" t="s">
        <v>575</v>
      </c>
      <c r="D305" s="5" t="s">
        <v>618</v>
      </c>
      <c r="E305" s="2"/>
      <c r="F305" s="2">
        <v>1067160</v>
      </c>
      <c r="G305" s="2">
        <v>1047678</v>
      </c>
      <c r="H305" s="11">
        <v>424</v>
      </c>
      <c r="I305" s="11">
        <v>370</v>
      </c>
      <c r="J305" s="11">
        <v>398</v>
      </c>
      <c r="K305" s="2" t="s">
        <v>36</v>
      </c>
      <c r="L305" s="2" t="s">
        <v>44</v>
      </c>
      <c r="M305" s="2">
        <v>141</v>
      </c>
      <c r="N305" s="13"/>
      <c r="O305" s="13"/>
      <c r="P305" s="2" t="s">
        <v>82</v>
      </c>
      <c r="Q305" s="2" t="s">
        <v>46</v>
      </c>
      <c r="R305" s="2" t="s">
        <v>577</v>
      </c>
      <c r="S305" s="2"/>
      <c r="T305" s="2" t="s">
        <v>619</v>
      </c>
      <c r="U305" s="2"/>
      <c r="V305" s="2"/>
    </row>
    <row r="306" spans="1:22" ht="47.25" x14ac:dyDescent="0.25">
      <c r="A306" s="1" t="str">
        <f>INDEX(Chuyenvien[Mã Chuyên viên],MATCH(Thongtin_CQDV[[#This Row],[Tham ke]],Chuyenvien[Tên thẩm kế],0),0)</f>
        <v>210e</v>
      </c>
      <c r="B306" s="1" t="s">
        <v>582</v>
      </c>
      <c r="C306" s="5" t="s">
        <v>575</v>
      </c>
      <c r="D306" s="5" t="s">
        <v>623</v>
      </c>
      <c r="E306" s="2"/>
      <c r="F306" s="2">
        <v>1067160</v>
      </c>
      <c r="G306" s="2">
        <v>1045375</v>
      </c>
      <c r="H306" s="11">
        <v>424</v>
      </c>
      <c r="I306" s="11">
        <v>370</v>
      </c>
      <c r="J306" s="11">
        <v>398</v>
      </c>
      <c r="K306" s="2" t="s">
        <v>36</v>
      </c>
      <c r="L306" s="2" t="s">
        <v>44</v>
      </c>
      <c r="M306" s="2">
        <v>141</v>
      </c>
      <c r="N306" s="13"/>
      <c r="O306" s="13"/>
      <c r="P306" s="2" t="s">
        <v>50</v>
      </c>
      <c r="Q306" s="2" t="s">
        <v>46</v>
      </c>
      <c r="R306" s="2" t="s">
        <v>577</v>
      </c>
      <c r="S306" s="2"/>
      <c r="T306" s="2" t="s">
        <v>624</v>
      </c>
      <c r="U306" s="2"/>
      <c r="V306" s="2"/>
    </row>
    <row r="307" spans="1:22" ht="47.25" x14ac:dyDescent="0.25">
      <c r="A307" s="1" t="str">
        <f>INDEX(Chuyenvien[Mã Chuyên viên],MATCH(Thongtin_CQDV[[#This Row],[Tham ke]],Chuyenvien[Tên thẩm kế],0),0)</f>
        <v>210e</v>
      </c>
      <c r="B307" s="1" t="s">
        <v>582</v>
      </c>
      <c r="C307" s="5" t="s">
        <v>575</v>
      </c>
      <c r="D307" s="5" t="s">
        <v>625</v>
      </c>
      <c r="E307" s="2"/>
      <c r="F307" s="2">
        <v>1067160</v>
      </c>
      <c r="G307" s="2">
        <v>1041269</v>
      </c>
      <c r="H307" s="11">
        <v>424</v>
      </c>
      <c r="I307" s="11">
        <v>370</v>
      </c>
      <c r="J307" s="11">
        <v>398</v>
      </c>
      <c r="K307" s="2" t="s">
        <v>36</v>
      </c>
      <c r="L307" s="2" t="s">
        <v>44</v>
      </c>
      <c r="M307" s="2">
        <v>141</v>
      </c>
      <c r="N307" s="13"/>
      <c r="O307" s="13"/>
      <c r="P307" s="2" t="s">
        <v>50</v>
      </c>
      <c r="Q307" s="2" t="s">
        <v>46</v>
      </c>
      <c r="R307" s="2" t="s">
        <v>577</v>
      </c>
      <c r="S307" s="2"/>
      <c r="T307" s="2" t="s">
        <v>626</v>
      </c>
      <c r="U307" s="2"/>
      <c r="V307" s="2"/>
    </row>
    <row r="308" spans="1:22" ht="47.25" x14ac:dyDescent="0.25">
      <c r="A308" s="1" t="str">
        <f>INDEX(Chuyenvien[Mã Chuyên viên],MATCH(Thongtin_CQDV[[#This Row],[Tham ke]],Chuyenvien[Tên thẩm kế],0),0)</f>
        <v>210e</v>
      </c>
      <c r="B308" s="1" t="s">
        <v>582</v>
      </c>
      <c r="C308" s="5" t="s">
        <v>575</v>
      </c>
      <c r="D308" s="5" t="s">
        <v>629</v>
      </c>
      <c r="E308" s="2"/>
      <c r="F308" s="2">
        <v>1067160</v>
      </c>
      <c r="G308" s="2">
        <v>1020335</v>
      </c>
      <c r="H308" s="11">
        <v>424</v>
      </c>
      <c r="I308" s="11">
        <v>370</v>
      </c>
      <c r="J308" s="11">
        <v>398</v>
      </c>
      <c r="K308" s="2" t="s">
        <v>36</v>
      </c>
      <c r="L308" s="2" t="s">
        <v>44</v>
      </c>
      <c r="M308" s="2">
        <v>141</v>
      </c>
      <c r="N308" s="13"/>
      <c r="O308" s="13"/>
      <c r="P308" s="2" t="s">
        <v>82</v>
      </c>
      <c r="Q308" s="2" t="s">
        <v>46</v>
      </c>
      <c r="R308" s="2" t="s">
        <v>577</v>
      </c>
      <c r="S308" s="2"/>
      <c r="T308" s="2" t="s">
        <v>630</v>
      </c>
      <c r="U308" s="2"/>
      <c r="V308" s="2"/>
    </row>
    <row r="309" spans="1:22" ht="47.25" x14ac:dyDescent="0.25">
      <c r="A309" s="1" t="str">
        <f>INDEX(Chuyenvien[Mã Chuyên viên],MATCH(Thongtin_CQDV[[#This Row],[Tham ke]],Chuyenvien[Tên thẩm kế],0),0)</f>
        <v>210e</v>
      </c>
      <c r="B309" s="1" t="s">
        <v>582</v>
      </c>
      <c r="C309" s="5" t="s">
        <v>901</v>
      </c>
      <c r="D309" s="5" t="s">
        <v>910</v>
      </c>
      <c r="E309" s="2"/>
      <c r="F309" s="2">
        <v>1015322</v>
      </c>
      <c r="G309" s="2">
        <v>1038530</v>
      </c>
      <c r="H309" s="11">
        <v>599</v>
      </c>
      <c r="I309" s="11">
        <v>70</v>
      </c>
      <c r="J309" s="11">
        <v>75</v>
      </c>
      <c r="K309" s="2" t="s">
        <v>36</v>
      </c>
      <c r="L309" s="2" t="s">
        <v>44</v>
      </c>
      <c r="M309" s="2">
        <v>141</v>
      </c>
      <c r="N309" s="13"/>
      <c r="O309" s="13"/>
      <c r="P309" s="2" t="s">
        <v>82</v>
      </c>
      <c r="Q309" s="2" t="s">
        <v>83</v>
      </c>
      <c r="R309" s="2" t="s">
        <v>83</v>
      </c>
      <c r="S309" s="2"/>
      <c r="T309" s="2" t="s">
        <v>911</v>
      </c>
      <c r="U309" s="2"/>
      <c r="V309" s="2"/>
    </row>
    <row r="310" spans="1:22" ht="47.25" x14ac:dyDescent="0.25">
      <c r="A310" s="1" t="str">
        <f>INDEX(Chuyenvien[Mã Chuyên viên],MATCH(Thongtin_CQDV[[#This Row],[Tham ke]],Chuyenvien[Tên thẩm kế],0),0)</f>
        <v>210e</v>
      </c>
      <c r="B310" s="1" t="s">
        <v>582</v>
      </c>
      <c r="C310" s="5" t="s">
        <v>575</v>
      </c>
      <c r="D310" s="5" t="s">
        <v>641</v>
      </c>
      <c r="E310" s="2"/>
      <c r="F310" s="2">
        <v>1067160</v>
      </c>
      <c r="G310" s="2">
        <v>1073065</v>
      </c>
      <c r="H310" s="11">
        <v>424</v>
      </c>
      <c r="I310" s="11">
        <v>370</v>
      </c>
      <c r="J310" s="11">
        <v>398</v>
      </c>
      <c r="K310" s="2" t="s">
        <v>36</v>
      </c>
      <c r="L310" s="2" t="s">
        <v>44</v>
      </c>
      <c r="M310" s="2">
        <v>141</v>
      </c>
      <c r="N310" s="13"/>
      <c r="O310" s="13"/>
      <c r="P310" s="2" t="s">
        <v>50</v>
      </c>
      <c r="Q310" s="2" t="s">
        <v>46</v>
      </c>
      <c r="R310" s="2" t="s">
        <v>577</v>
      </c>
      <c r="S310" s="2"/>
      <c r="T310" s="2" t="s">
        <v>642</v>
      </c>
      <c r="U310" s="2"/>
      <c r="V310" s="2"/>
    </row>
    <row r="311" spans="1:22" ht="47.25" x14ac:dyDescent="0.25">
      <c r="A311" s="1" t="str">
        <f>INDEX(Chuyenvien[Mã Chuyên viên],MATCH(Thongtin_CQDV[[#This Row],[Tham ke]],Chuyenvien[Tên thẩm kế],0),0)</f>
        <v>210e</v>
      </c>
      <c r="B311" s="1" t="s">
        <v>582</v>
      </c>
      <c r="C311" s="5" t="s">
        <v>575</v>
      </c>
      <c r="D311" s="5" t="s">
        <v>643</v>
      </c>
      <c r="E311" s="2"/>
      <c r="F311" s="2">
        <v>1067160</v>
      </c>
      <c r="G311" s="2">
        <v>1045418</v>
      </c>
      <c r="H311" s="11">
        <v>424</v>
      </c>
      <c r="I311" s="11">
        <v>370</v>
      </c>
      <c r="J311" s="11">
        <v>398</v>
      </c>
      <c r="K311" s="2" t="s">
        <v>36</v>
      </c>
      <c r="L311" s="2" t="s">
        <v>44</v>
      </c>
      <c r="M311" s="2">
        <v>141</v>
      </c>
      <c r="N311" s="13"/>
      <c r="O311" s="13"/>
      <c r="P311" s="2" t="s">
        <v>50</v>
      </c>
      <c r="Q311" s="2" t="s">
        <v>46</v>
      </c>
      <c r="R311" s="2" t="s">
        <v>577</v>
      </c>
      <c r="S311" s="2"/>
      <c r="T311" s="2" t="s">
        <v>644</v>
      </c>
      <c r="U311" s="2"/>
      <c r="V311" s="2"/>
    </row>
    <row r="312" spans="1:22" ht="47.25" x14ac:dyDescent="0.25">
      <c r="A312" s="1" t="str">
        <f>INDEX(Chuyenvien[Mã Chuyên viên],MATCH(Thongtin_CQDV[[#This Row],[Tham ke]],Chuyenvien[Tên thẩm kế],0),0)</f>
        <v>210e</v>
      </c>
      <c r="B312" s="1" t="s">
        <v>582</v>
      </c>
      <c r="C312" s="5" t="s">
        <v>575</v>
      </c>
      <c r="D312" s="5" t="s">
        <v>645</v>
      </c>
      <c r="E312" s="2"/>
      <c r="F312" s="2">
        <v>1067160</v>
      </c>
      <c r="G312" s="2">
        <v>1104210</v>
      </c>
      <c r="H312" s="11">
        <v>424</v>
      </c>
      <c r="I312" s="11">
        <v>370</v>
      </c>
      <c r="J312" s="11">
        <v>398</v>
      </c>
      <c r="K312" s="2" t="s">
        <v>36</v>
      </c>
      <c r="L312" s="2" t="s">
        <v>44</v>
      </c>
      <c r="M312" s="2">
        <v>141</v>
      </c>
      <c r="N312" s="13"/>
      <c r="O312" s="13"/>
      <c r="P312" s="2" t="s">
        <v>50</v>
      </c>
      <c r="Q312" s="2" t="s">
        <v>46</v>
      </c>
      <c r="R312" s="2" t="s">
        <v>577</v>
      </c>
      <c r="S312" s="2"/>
      <c r="T312" s="2" t="s">
        <v>646</v>
      </c>
      <c r="U312" s="2"/>
      <c r="V312" s="2"/>
    </row>
    <row r="313" spans="1:22" ht="47.25" x14ac:dyDescent="0.25">
      <c r="A313" s="1" t="str">
        <f>INDEX(Chuyenvien[Mã Chuyên viên],MATCH(Thongtin_CQDV[[#This Row],[Tham ke]],Chuyenvien[Tên thẩm kế],0),0)</f>
        <v>210e</v>
      </c>
      <c r="B313" s="1" t="s">
        <v>582</v>
      </c>
      <c r="C313" s="5" t="s">
        <v>575</v>
      </c>
      <c r="D313" s="5" t="s">
        <v>647</v>
      </c>
      <c r="E313" s="2"/>
      <c r="F313" s="2">
        <v>1067160</v>
      </c>
      <c r="G313" s="2">
        <v>1045374</v>
      </c>
      <c r="H313" s="11">
        <v>424</v>
      </c>
      <c r="I313" s="11">
        <v>370</v>
      </c>
      <c r="J313" s="11">
        <v>398</v>
      </c>
      <c r="K313" s="2" t="s">
        <v>36</v>
      </c>
      <c r="L313" s="2" t="s">
        <v>44</v>
      </c>
      <c r="M313" s="2">
        <v>141</v>
      </c>
      <c r="N313" s="13"/>
      <c r="O313" s="13"/>
      <c r="P313" s="2" t="s">
        <v>50</v>
      </c>
      <c r="Q313" s="2" t="s">
        <v>46</v>
      </c>
      <c r="R313" s="2" t="s">
        <v>577</v>
      </c>
      <c r="S313" s="2"/>
      <c r="T313" s="2" t="s">
        <v>648</v>
      </c>
      <c r="U313" s="2"/>
      <c r="V313" s="2"/>
    </row>
    <row r="314" spans="1:22" ht="47.25" x14ac:dyDescent="0.25">
      <c r="A314" s="1" t="str">
        <f>INDEX(Chuyenvien[Mã Chuyên viên],MATCH(Thongtin_CQDV[[#This Row],[Tham ke]],Chuyenvien[Tên thẩm kế],0),0)</f>
        <v>210e</v>
      </c>
      <c r="B314" s="1" t="s">
        <v>582</v>
      </c>
      <c r="C314" s="5" t="s">
        <v>901</v>
      </c>
      <c r="D314" s="5" t="s">
        <v>912</v>
      </c>
      <c r="E314" s="2"/>
      <c r="F314" s="2">
        <v>1015322</v>
      </c>
      <c r="G314" s="2">
        <v>1091724</v>
      </c>
      <c r="H314" s="11">
        <v>599</v>
      </c>
      <c r="I314" s="11">
        <v>280</v>
      </c>
      <c r="J314" s="11">
        <v>338</v>
      </c>
      <c r="K314" s="2" t="s">
        <v>36</v>
      </c>
      <c r="L314" s="2" t="s">
        <v>44</v>
      </c>
      <c r="M314" s="2">
        <v>141</v>
      </c>
      <c r="N314" s="13"/>
      <c r="O314" s="13"/>
      <c r="P314" s="2" t="s">
        <v>50</v>
      </c>
      <c r="Q314" s="2" t="s">
        <v>46</v>
      </c>
      <c r="R314" s="2" t="s">
        <v>47</v>
      </c>
      <c r="S314" s="2"/>
      <c r="T314" s="2" t="s">
        <v>913</v>
      </c>
      <c r="U314" s="2"/>
      <c r="V314" s="2"/>
    </row>
    <row r="315" spans="1:22" ht="47.25" x14ac:dyDescent="0.25">
      <c r="A315" s="6" t="str">
        <f>INDEX(Chuyenvien[Mã Chuyên viên],MATCH(Thongtin_CQDV[[#This Row],[Tham ke]],Chuyenvien[Tên thẩm kế],0),0)</f>
        <v>210e</v>
      </c>
      <c r="B315" s="1" t="s">
        <v>582</v>
      </c>
      <c r="C315" s="7" t="s">
        <v>973</v>
      </c>
      <c r="D315" s="7" t="s">
        <v>974</v>
      </c>
      <c r="E315" s="15"/>
      <c r="F315" s="15">
        <v>0</v>
      </c>
      <c r="G315" s="2">
        <v>1104043</v>
      </c>
      <c r="H315" s="11">
        <v>515</v>
      </c>
      <c r="I315" s="11">
        <v>70</v>
      </c>
      <c r="J315" s="11">
        <v>92</v>
      </c>
      <c r="K315" s="2" t="s">
        <v>36</v>
      </c>
      <c r="L315" s="2" t="s">
        <v>949</v>
      </c>
      <c r="M315" s="2">
        <v>43</v>
      </c>
      <c r="N315" s="13"/>
      <c r="O315" s="13"/>
      <c r="P315" s="2"/>
      <c r="Q315" s="2"/>
      <c r="R315" s="2"/>
      <c r="S315" s="2"/>
      <c r="T315" s="2"/>
      <c r="U315" s="2"/>
      <c r="V315" s="2"/>
    </row>
    <row r="316" spans="1:22" ht="63" x14ac:dyDescent="0.25">
      <c r="A316" s="6" t="str">
        <f>INDEX(Chuyenvien[Mã Chuyên viên],MATCH(Thongtin_CQDV[[#This Row],[Tham ke]],Chuyenvien[Tên thẩm kế],0),0)</f>
        <v>210e</v>
      </c>
      <c r="B316" s="1" t="s">
        <v>582</v>
      </c>
      <c r="C316" s="7" t="s">
        <v>758</v>
      </c>
      <c r="D316" s="7" t="s">
        <v>764</v>
      </c>
      <c r="E316" s="15"/>
      <c r="F316" s="15">
        <v>1101074</v>
      </c>
      <c r="G316" s="2">
        <v>1041898</v>
      </c>
      <c r="H316" s="11">
        <v>427</v>
      </c>
      <c r="I316" s="11">
        <v>100</v>
      </c>
      <c r="J316" s="11">
        <v>103</v>
      </c>
      <c r="K316" s="2" t="s">
        <v>36</v>
      </c>
      <c r="L316" s="2"/>
      <c r="M316" s="2">
        <v>130</v>
      </c>
      <c r="N316" s="13"/>
      <c r="O316" s="13"/>
      <c r="P316" s="2"/>
      <c r="Q316" s="2"/>
      <c r="R316" s="2"/>
      <c r="S316" s="2"/>
      <c r="T316" s="2"/>
      <c r="U316" s="2"/>
      <c r="V316" s="2"/>
    </row>
    <row r="317" spans="1:22" ht="47.25" x14ac:dyDescent="0.25">
      <c r="A317" s="6" t="str">
        <f>INDEX(Chuyenvien[Mã Chuyên viên],MATCH(Thongtin_CQDV[[#This Row],[Tham ke]],Chuyenvien[Tên thẩm kế],0),0)</f>
        <v>210e</v>
      </c>
      <c r="B317" s="1" t="s">
        <v>582</v>
      </c>
      <c r="C317" s="7" t="s">
        <v>758</v>
      </c>
      <c r="D317" s="7" t="s">
        <v>761</v>
      </c>
      <c r="E317" s="15"/>
      <c r="F317" s="15">
        <v>1101074</v>
      </c>
      <c r="G317" s="2">
        <v>1038507</v>
      </c>
      <c r="H317" s="11">
        <v>427</v>
      </c>
      <c r="I317" s="11">
        <v>280</v>
      </c>
      <c r="J317" s="11">
        <v>314</v>
      </c>
      <c r="K317" s="2"/>
      <c r="L317" s="2"/>
      <c r="M317" s="2">
        <v>141</v>
      </c>
      <c r="N317" s="13"/>
      <c r="O317" s="13"/>
      <c r="P317" s="2"/>
      <c r="Q317" s="2"/>
      <c r="R317" s="2"/>
      <c r="S317" s="2"/>
      <c r="T317" s="2"/>
      <c r="U317" s="2"/>
      <c r="V317" s="2"/>
    </row>
    <row r="318" spans="1:22" ht="47.25" x14ac:dyDescent="0.25">
      <c r="A318" s="6" t="str">
        <f>INDEX(Chuyenvien[Mã Chuyên viên],MATCH(Thongtin_CQDV[[#This Row],[Tham ke]],Chuyenvien[Tên thẩm kế],0),0)</f>
        <v>210e</v>
      </c>
      <c r="B318" s="1" t="s">
        <v>582</v>
      </c>
      <c r="C318" s="7" t="s">
        <v>901</v>
      </c>
      <c r="D318" s="7" t="s">
        <v>912</v>
      </c>
      <c r="E318" s="15"/>
      <c r="F318" s="15">
        <v>1015322</v>
      </c>
      <c r="G318" s="2">
        <v>1091724</v>
      </c>
      <c r="H318" s="11">
        <v>599</v>
      </c>
      <c r="I318" s="11">
        <v>280</v>
      </c>
      <c r="J318" s="11">
        <v>294</v>
      </c>
      <c r="K318" s="2"/>
      <c r="L318" s="2"/>
      <c r="M318" s="2">
        <v>141</v>
      </c>
      <c r="N318" s="13"/>
      <c r="O318" s="13"/>
      <c r="P318" s="2"/>
      <c r="Q318" s="2"/>
      <c r="R318" s="2"/>
      <c r="S318" s="2"/>
      <c r="T318" s="2"/>
      <c r="U318" s="2"/>
      <c r="V318" s="2"/>
    </row>
    <row r="319" spans="1:22" ht="47.25" x14ac:dyDescent="0.25">
      <c r="A319" s="6" t="str">
        <f>INDEX(Chuyenvien[Mã Chuyên viên],MATCH(Thongtin_CQDV[[#This Row],[Tham ke]],Chuyenvien[Tên thẩm kế],0),0)</f>
        <v>210e</v>
      </c>
      <c r="B319" s="1" t="s">
        <v>582</v>
      </c>
      <c r="C319" s="7" t="s">
        <v>901</v>
      </c>
      <c r="D319" s="7" t="s">
        <v>912</v>
      </c>
      <c r="E319" s="15"/>
      <c r="F319" s="15">
        <v>1091724</v>
      </c>
      <c r="G319" s="2">
        <v>1091724</v>
      </c>
      <c r="H319" s="11">
        <v>599</v>
      </c>
      <c r="I319" s="11">
        <v>280</v>
      </c>
      <c r="J319" s="11">
        <v>312</v>
      </c>
      <c r="K319" s="2"/>
      <c r="L319" s="2"/>
      <c r="M319" s="2">
        <v>141</v>
      </c>
      <c r="N319" s="13"/>
      <c r="O319" s="13"/>
      <c r="P319" s="2"/>
      <c r="Q319" s="2"/>
      <c r="R319" s="2"/>
      <c r="S319" s="2"/>
      <c r="T319" s="2"/>
      <c r="U319" s="2"/>
      <c r="V319" s="2"/>
    </row>
    <row r="320" spans="1:22" ht="31.5" x14ac:dyDescent="0.25">
      <c r="A320" s="1" t="str">
        <f>INDEX(Chuyenvien[Mã Chuyên viên],MATCH(Thongtin_CQDV[[#This Row],[Tham ke]],Chuyenvien[Tên thẩm kế],0),0)</f>
        <v>212e</v>
      </c>
      <c r="B320" s="1" t="s">
        <v>853</v>
      </c>
      <c r="C320" s="5" t="s">
        <v>914</v>
      </c>
      <c r="D320" s="5" t="s">
        <v>915</v>
      </c>
      <c r="E320" s="2"/>
      <c r="F320" s="2">
        <v>1061906</v>
      </c>
      <c r="G320" s="2">
        <v>1061906</v>
      </c>
      <c r="H320" s="11">
        <v>520</v>
      </c>
      <c r="I320" s="11">
        <v>340</v>
      </c>
      <c r="J320" s="11">
        <v>362</v>
      </c>
      <c r="K320" s="2" t="s">
        <v>36</v>
      </c>
      <c r="L320" s="2" t="s">
        <v>37</v>
      </c>
      <c r="M320" s="2">
        <v>130</v>
      </c>
      <c r="N320" s="13"/>
      <c r="O320" s="13"/>
      <c r="P320" s="2"/>
      <c r="Q320" s="2"/>
      <c r="R320" s="2"/>
      <c r="S320" s="2"/>
      <c r="T320" s="2"/>
      <c r="U320" s="2"/>
      <c r="V320" s="2"/>
    </row>
    <row r="321" spans="1:22" ht="47.25" x14ac:dyDescent="0.25">
      <c r="A321" s="1" t="str">
        <f>INDEX(Chuyenvien[Mã Chuyên viên],MATCH(Thongtin_CQDV[[#This Row],[Tham ke]],Chuyenvien[Tên thẩm kế],0),0)</f>
        <v>212e</v>
      </c>
      <c r="B321" s="1" t="s">
        <v>853</v>
      </c>
      <c r="C321" s="5" t="s">
        <v>916</v>
      </c>
      <c r="D321" s="5" t="s">
        <v>917</v>
      </c>
      <c r="E321" s="2"/>
      <c r="F321" s="2">
        <v>1114986</v>
      </c>
      <c r="G321" s="2">
        <v>1062583</v>
      </c>
      <c r="H321" s="11">
        <v>518</v>
      </c>
      <c r="I321" s="11">
        <v>340</v>
      </c>
      <c r="J321" s="11">
        <v>362</v>
      </c>
      <c r="K321" s="2" t="s">
        <v>36</v>
      </c>
      <c r="L321" s="2" t="s">
        <v>37</v>
      </c>
      <c r="M321" s="2">
        <v>130</v>
      </c>
      <c r="N321" s="13"/>
      <c r="O321" s="13"/>
      <c r="P321" s="2"/>
      <c r="Q321" s="2"/>
      <c r="R321" s="2"/>
      <c r="S321" s="2"/>
      <c r="T321" s="2"/>
      <c r="U321" s="2"/>
      <c r="V321" s="2"/>
    </row>
    <row r="322" spans="1:22" ht="47.25" x14ac:dyDescent="0.25">
      <c r="A322" s="1" t="str">
        <f>INDEX(Chuyenvien[Mã Chuyên viên],MATCH(Thongtin_CQDV[[#This Row],[Tham ke]],Chuyenvien[Tên thẩm kế],0),0)</f>
        <v>212e</v>
      </c>
      <c r="B322" s="1" t="s">
        <v>853</v>
      </c>
      <c r="C322" s="5" t="s">
        <v>920</v>
      </c>
      <c r="D322" s="5" t="s">
        <v>921</v>
      </c>
      <c r="E322" s="2"/>
      <c r="F322" s="2">
        <v>1043380</v>
      </c>
      <c r="G322" s="2">
        <v>1043380</v>
      </c>
      <c r="H322" s="11">
        <v>517</v>
      </c>
      <c r="I322" s="11">
        <v>340</v>
      </c>
      <c r="J322" s="11">
        <v>362</v>
      </c>
      <c r="K322" s="2" t="s">
        <v>36</v>
      </c>
      <c r="L322" s="2" t="s">
        <v>37</v>
      </c>
      <c r="M322" s="2">
        <v>130</v>
      </c>
      <c r="N322" s="13"/>
      <c r="O322" s="13"/>
      <c r="P322" s="2"/>
      <c r="Q322" s="2"/>
      <c r="R322" s="2"/>
      <c r="S322" s="2"/>
      <c r="T322" s="2"/>
      <c r="U322" s="2"/>
      <c r="V322" s="2"/>
    </row>
    <row r="323" spans="1:22" ht="47.25" x14ac:dyDescent="0.25">
      <c r="A323" s="1" t="str">
        <f>INDEX(Chuyenvien[Mã Chuyên viên],MATCH(Thongtin_CQDV[[#This Row],[Tham ke]],Chuyenvien[Tên thẩm kế],0),0)</f>
        <v>212e</v>
      </c>
      <c r="B323" s="1" t="s">
        <v>853</v>
      </c>
      <c r="C323" s="5" t="s">
        <v>888</v>
      </c>
      <c r="D323" s="5" t="s">
        <v>889</v>
      </c>
      <c r="E323" s="2"/>
      <c r="F323" s="2">
        <v>1114984</v>
      </c>
      <c r="G323" s="2">
        <v>1073094</v>
      </c>
      <c r="H323" s="11">
        <v>599</v>
      </c>
      <c r="I323" s="11">
        <v>340</v>
      </c>
      <c r="J323" s="11">
        <v>341</v>
      </c>
      <c r="K323" s="2" t="s">
        <v>36</v>
      </c>
      <c r="L323" s="2" t="s">
        <v>37</v>
      </c>
      <c r="M323" s="2">
        <v>130</v>
      </c>
      <c r="N323" s="13"/>
      <c r="O323" s="13"/>
      <c r="P323" s="2"/>
      <c r="Q323" s="2"/>
      <c r="R323" s="2"/>
      <c r="S323" s="2"/>
      <c r="T323" s="2"/>
      <c r="U323" s="2"/>
      <c r="V323" s="2"/>
    </row>
    <row r="324" spans="1:22" ht="63" x14ac:dyDescent="0.25">
      <c r="A324" s="1" t="str">
        <f>INDEX(Chuyenvien[Mã Chuyên viên],MATCH(Thongtin_CQDV[[#This Row],[Tham ke]],Chuyenvien[Tên thẩm kế],0),0)</f>
        <v>212e</v>
      </c>
      <c r="B324" s="1" t="s">
        <v>853</v>
      </c>
      <c r="C324" s="5" t="s">
        <v>865</v>
      </c>
      <c r="D324" s="5" t="s">
        <v>869</v>
      </c>
      <c r="E324" s="2"/>
      <c r="F324" s="2">
        <v>1101268</v>
      </c>
      <c r="G324" s="2">
        <v>1011397</v>
      </c>
      <c r="H324" s="11">
        <v>599</v>
      </c>
      <c r="I324" s="11">
        <v>340</v>
      </c>
      <c r="J324" s="11">
        <v>341</v>
      </c>
      <c r="K324" s="2" t="s">
        <v>36</v>
      </c>
      <c r="L324" s="2" t="s">
        <v>37</v>
      </c>
      <c r="M324" s="2">
        <v>130</v>
      </c>
      <c r="N324" s="13"/>
      <c r="O324" s="13"/>
      <c r="P324" s="2"/>
      <c r="Q324" s="2"/>
      <c r="R324" s="2"/>
      <c r="S324" s="2"/>
      <c r="T324" s="2"/>
      <c r="U324" s="2"/>
      <c r="V324" s="2"/>
    </row>
    <row r="325" spans="1:22" ht="63" x14ac:dyDescent="0.25">
      <c r="A325" s="1" t="str">
        <f>INDEX(Chuyenvien[Mã Chuyên viên],MATCH(Thongtin_CQDV[[#This Row],[Tham ke]],Chuyenvien[Tên thẩm kế],0),0)</f>
        <v>212e</v>
      </c>
      <c r="B325" s="1" t="s">
        <v>853</v>
      </c>
      <c r="C325" s="5" t="s">
        <v>854</v>
      </c>
      <c r="D325" s="5" t="s">
        <v>860</v>
      </c>
      <c r="E325" s="2"/>
      <c r="F325" s="2">
        <v>1114988</v>
      </c>
      <c r="G325" s="2">
        <v>1038277</v>
      </c>
      <c r="H325" s="11">
        <v>599</v>
      </c>
      <c r="I325" s="11">
        <v>340</v>
      </c>
      <c r="J325" s="11">
        <v>341</v>
      </c>
      <c r="K325" s="2" t="s">
        <v>36</v>
      </c>
      <c r="L325" s="2" t="s">
        <v>37</v>
      </c>
      <c r="M325" s="2">
        <v>130</v>
      </c>
      <c r="N325" s="13"/>
      <c r="O325" s="13"/>
      <c r="P325" s="2"/>
      <c r="Q325" s="2"/>
      <c r="R325" s="2"/>
      <c r="S325" s="2"/>
      <c r="T325" s="2"/>
      <c r="U325" s="2"/>
      <c r="V325" s="2"/>
    </row>
    <row r="326" spans="1:22" ht="47.25" x14ac:dyDescent="0.25">
      <c r="A326" s="1" t="str">
        <f>INDEX(Chuyenvien[Mã Chuyên viên],MATCH(Thongtin_CQDV[[#This Row],[Tham ke]],Chuyenvien[Tên thẩm kế],0),0)</f>
        <v>212e</v>
      </c>
      <c r="B326" s="1" t="s">
        <v>853</v>
      </c>
      <c r="C326" s="5" t="s">
        <v>861</v>
      </c>
      <c r="D326" s="5" t="s">
        <v>864</v>
      </c>
      <c r="E326" s="2"/>
      <c r="F326" s="2">
        <v>1114989</v>
      </c>
      <c r="G326" s="2">
        <v>1069702</v>
      </c>
      <c r="H326" s="11">
        <v>599</v>
      </c>
      <c r="I326" s="11">
        <v>340</v>
      </c>
      <c r="J326" s="11">
        <v>341</v>
      </c>
      <c r="K326" s="2" t="s">
        <v>36</v>
      </c>
      <c r="L326" s="2" t="s">
        <v>37</v>
      </c>
      <c r="M326" s="2">
        <v>130</v>
      </c>
      <c r="N326" s="13"/>
      <c r="O326" s="13"/>
      <c r="P326" s="2"/>
      <c r="Q326" s="2"/>
      <c r="R326" s="2"/>
      <c r="S326" s="2"/>
      <c r="T326" s="2"/>
      <c r="U326" s="2"/>
      <c r="V326" s="2"/>
    </row>
    <row r="327" spans="1:22" ht="63" x14ac:dyDescent="0.25">
      <c r="A327" s="1" t="str">
        <f>INDEX(Chuyenvien[Mã Chuyên viên],MATCH(Thongtin_CQDV[[#This Row],[Tham ke]],Chuyenvien[Tên thẩm kế],0),0)</f>
        <v>212e</v>
      </c>
      <c r="B327" s="1" t="s">
        <v>853</v>
      </c>
      <c r="C327" s="5" t="s">
        <v>854</v>
      </c>
      <c r="D327" s="5" t="s">
        <v>855</v>
      </c>
      <c r="E327" s="2"/>
      <c r="F327" s="2">
        <v>1114988</v>
      </c>
      <c r="G327" s="2">
        <v>0</v>
      </c>
      <c r="H327" s="11">
        <v>599</v>
      </c>
      <c r="I327" s="11">
        <v>280</v>
      </c>
      <c r="J327" s="11">
        <v>338</v>
      </c>
      <c r="K327" s="2" t="s">
        <v>36</v>
      </c>
      <c r="L327" s="2" t="s">
        <v>44</v>
      </c>
      <c r="M327" s="2">
        <v>141</v>
      </c>
      <c r="N327" s="13" t="s">
        <v>40</v>
      </c>
      <c r="O327" s="13">
        <v>43282</v>
      </c>
      <c r="P327" s="2" t="s">
        <v>45</v>
      </c>
      <c r="Q327" s="2" t="s">
        <v>46</v>
      </c>
      <c r="R327" s="2" t="s">
        <v>47</v>
      </c>
      <c r="S327" s="2" t="s">
        <v>856</v>
      </c>
      <c r="T327" s="2"/>
      <c r="U327" s="2"/>
      <c r="V327" s="2" t="s">
        <v>65</v>
      </c>
    </row>
    <row r="328" spans="1:22" ht="63" x14ac:dyDescent="0.25">
      <c r="A328" s="1" t="str">
        <f>INDEX(Chuyenvien[Mã Chuyên viên],MATCH(Thongtin_CQDV[[#This Row],[Tham ke]],Chuyenvien[Tên thẩm kế],0),0)</f>
        <v>212e</v>
      </c>
      <c r="B328" s="1" t="s">
        <v>853</v>
      </c>
      <c r="C328" s="5" t="s">
        <v>865</v>
      </c>
      <c r="D328" s="5" t="s">
        <v>867</v>
      </c>
      <c r="E328" s="2"/>
      <c r="F328" s="2">
        <v>1101268</v>
      </c>
      <c r="G328" s="2">
        <v>0</v>
      </c>
      <c r="H328" s="11">
        <v>599</v>
      </c>
      <c r="I328" s="11">
        <v>280</v>
      </c>
      <c r="J328" s="11">
        <v>338</v>
      </c>
      <c r="K328" s="2" t="s">
        <v>36</v>
      </c>
      <c r="L328" s="2" t="s">
        <v>44</v>
      </c>
      <c r="M328" s="2">
        <v>141</v>
      </c>
      <c r="N328" s="13"/>
      <c r="O328" s="13"/>
      <c r="P328" s="2" t="s">
        <v>97</v>
      </c>
      <c r="Q328" s="2" t="s">
        <v>46</v>
      </c>
      <c r="R328" s="2" t="s">
        <v>47</v>
      </c>
      <c r="S328" s="2" t="s">
        <v>868</v>
      </c>
      <c r="T328" s="2"/>
      <c r="U328" s="2"/>
      <c r="V328" s="2" t="s">
        <v>65</v>
      </c>
    </row>
    <row r="329" spans="1:22" ht="47.25" x14ac:dyDescent="0.25">
      <c r="A329" s="1" t="str">
        <f>INDEX(Chuyenvien[Mã Chuyên viên],MATCH(Thongtin_CQDV[[#This Row],[Tham ke]],Chuyenvien[Tên thẩm kế],0),0)</f>
        <v>212e</v>
      </c>
      <c r="B329" s="1" t="s">
        <v>853</v>
      </c>
      <c r="C329" s="5" t="s">
        <v>861</v>
      </c>
      <c r="D329" s="5" t="s">
        <v>862</v>
      </c>
      <c r="E329" s="2"/>
      <c r="F329" s="2">
        <v>1114989</v>
      </c>
      <c r="G329" s="2">
        <v>0</v>
      </c>
      <c r="H329" s="11">
        <v>599</v>
      </c>
      <c r="I329" s="11">
        <v>280</v>
      </c>
      <c r="J329" s="11">
        <v>338</v>
      </c>
      <c r="K329" s="2" t="s">
        <v>36</v>
      </c>
      <c r="L329" s="2" t="s">
        <v>44</v>
      </c>
      <c r="M329" s="2">
        <v>141</v>
      </c>
      <c r="N329" s="13"/>
      <c r="O329" s="13"/>
      <c r="P329" s="2" t="s">
        <v>45</v>
      </c>
      <c r="Q329" s="2" t="s">
        <v>46</v>
      </c>
      <c r="R329" s="2" t="s">
        <v>47</v>
      </c>
      <c r="S329" s="2" t="s">
        <v>863</v>
      </c>
      <c r="T329" s="2"/>
      <c r="U329" s="2"/>
      <c r="V329" s="2" t="s">
        <v>65</v>
      </c>
    </row>
    <row r="330" spans="1:22" ht="63" x14ac:dyDescent="0.25">
      <c r="A330" s="1" t="str">
        <f>INDEX(Chuyenvien[Mã Chuyên viên],MATCH(Thongtin_CQDV[[#This Row],[Tham ke]],Chuyenvien[Tên thẩm kế],0),0)</f>
        <v>212e</v>
      </c>
      <c r="B330" s="1" t="s">
        <v>853</v>
      </c>
      <c r="C330" s="5" t="s">
        <v>854</v>
      </c>
      <c r="D330" s="5" t="s">
        <v>858</v>
      </c>
      <c r="E330" s="2"/>
      <c r="F330" s="2">
        <v>1114988</v>
      </c>
      <c r="G330" s="2">
        <v>0</v>
      </c>
      <c r="H330" s="11">
        <v>599</v>
      </c>
      <c r="I330" s="11">
        <v>280</v>
      </c>
      <c r="J330" s="11">
        <v>338</v>
      </c>
      <c r="K330" s="2" t="s">
        <v>36</v>
      </c>
      <c r="L330" s="2" t="s">
        <v>44</v>
      </c>
      <c r="M330" s="2">
        <v>141</v>
      </c>
      <c r="N330" s="13"/>
      <c r="O330" s="13"/>
      <c r="P330" s="2" t="s">
        <v>45</v>
      </c>
      <c r="Q330" s="2" t="s">
        <v>46</v>
      </c>
      <c r="R330" s="2" t="s">
        <v>47</v>
      </c>
      <c r="S330" s="2" t="s">
        <v>859</v>
      </c>
      <c r="T330" s="2"/>
      <c r="U330" s="2"/>
      <c r="V330" s="2" t="s">
        <v>65</v>
      </c>
    </row>
    <row r="331" spans="1:22" ht="47.25" x14ac:dyDescent="0.25">
      <c r="A331" s="6" t="str">
        <f>INDEX(Chuyenvien[Mã Chuyên viên],MATCH(Thongtin_CQDV[[#This Row],[Tham ke]],Chuyenvien[Tên thẩm kế],0),0)</f>
        <v>212e</v>
      </c>
      <c r="B331" s="1" t="s">
        <v>853</v>
      </c>
      <c r="C331" s="7" t="s">
        <v>942</v>
      </c>
      <c r="D331" s="7" t="s">
        <v>942</v>
      </c>
      <c r="E331" s="15"/>
      <c r="F331" s="15">
        <v>3006924</v>
      </c>
      <c r="G331" s="2">
        <v>3006924</v>
      </c>
      <c r="H331" s="11">
        <v>599</v>
      </c>
      <c r="I331" s="11">
        <v>340</v>
      </c>
      <c r="J331" s="11">
        <v>362</v>
      </c>
      <c r="K331" s="2" t="s">
        <v>36</v>
      </c>
      <c r="L331" s="2" t="s">
        <v>919</v>
      </c>
      <c r="M331" s="2">
        <v>0</v>
      </c>
      <c r="N331" s="13"/>
      <c r="O331" s="13"/>
      <c r="P331" s="2"/>
      <c r="Q331" s="2"/>
      <c r="R331" s="2"/>
      <c r="S331" s="2"/>
      <c r="T331" s="2"/>
      <c r="U331" s="2"/>
      <c r="V331" s="2"/>
    </row>
    <row r="332" spans="1:22" ht="47.25" x14ac:dyDescent="0.25">
      <c r="A332" s="6" t="str">
        <f>INDEX(Chuyenvien[Mã Chuyên viên],MATCH(Thongtin_CQDV[[#This Row],[Tham ke]],Chuyenvien[Tên thẩm kế],0),0)</f>
        <v>212e</v>
      </c>
      <c r="B332" s="1" t="s">
        <v>853</v>
      </c>
      <c r="C332" s="7" t="s">
        <v>947</v>
      </c>
      <c r="D332" s="7" t="s">
        <v>947</v>
      </c>
      <c r="E332" s="15"/>
      <c r="F332" s="15">
        <v>1037223</v>
      </c>
      <c r="G332" s="2">
        <v>1037223</v>
      </c>
      <c r="H332" s="11">
        <v>599</v>
      </c>
      <c r="I332" s="11">
        <v>340</v>
      </c>
      <c r="J332" s="11">
        <v>362</v>
      </c>
      <c r="K332" s="2" t="s">
        <v>36</v>
      </c>
      <c r="L332" s="2" t="s">
        <v>919</v>
      </c>
      <c r="M332" s="2">
        <v>0</v>
      </c>
      <c r="N332" s="13"/>
      <c r="O332" s="13"/>
      <c r="P332" s="2"/>
      <c r="Q332" s="2"/>
      <c r="R332" s="2"/>
      <c r="S332" s="2"/>
      <c r="T332" s="2"/>
      <c r="U332" s="2"/>
      <c r="V332" s="2"/>
    </row>
    <row r="333" spans="1:22" ht="31.5" x14ac:dyDescent="0.25">
      <c r="A333" s="6" t="str">
        <f>INDEX(Chuyenvien[Mã Chuyên viên],MATCH(Thongtin_CQDV[[#This Row],[Tham ke]],Chuyenvien[Tên thẩm kế],0),0)</f>
        <v>212e</v>
      </c>
      <c r="B333" s="1" t="s">
        <v>853</v>
      </c>
      <c r="C333" s="7" t="s">
        <v>950</v>
      </c>
      <c r="D333" s="7" t="s">
        <v>950</v>
      </c>
      <c r="E333" s="15"/>
      <c r="F333" s="15">
        <v>1048280</v>
      </c>
      <c r="G333" s="2">
        <v>1048280</v>
      </c>
      <c r="H333" s="11">
        <v>525</v>
      </c>
      <c r="I333" s="11">
        <v>340</v>
      </c>
      <c r="J333" s="11">
        <v>362</v>
      </c>
      <c r="K333" s="2" t="s">
        <v>36</v>
      </c>
      <c r="L333" s="2" t="s">
        <v>919</v>
      </c>
      <c r="M333" s="2">
        <v>0</v>
      </c>
      <c r="N333" s="13"/>
      <c r="O333" s="13"/>
      <c r="P333" s="2"/>
      <c r="Q333" s="2"/>
      <c r="R333" s="2"/>
      <c r="S333" s="2"/>
      <c r="T333" s="2"/>
      <c r="U333" s="2"/>
      <c r="V333" s="2"/>
    </row>
    <row r="334" spans="1:22" ht="47.25" x14ac:dyDescent="0.25">
      <c r="A334" s="6" t="str">
        <f>INDEX(Chuyenvien[Mã Chuyên viên],MATCH(Thongtin_CQDV[[#This Row],[Tham ke]],Chuyenvien[Tên thẩm kế],0),0)</f>
        <v>212e</v>
      </c>
      <c r="B334" s="1" t="s">
        <v>853</v>
      </c>
      <c r="C334" s="7" t="s">
        <v>951</v>
      </c>
      <c r="D334" s="7" t="s">
        <v>951</v>
      </c>
      <c r="E334" s="15"/>
      <c r="F334" s="15">
        <v>3000935</v>
      </c>
      <c r="G334" s="2">
        <v>3000935</v>
      </c>
      <c r="H334" s="11">
        <v>538</v>
      </c>
      <c r="I334" s="11">
        <v>340</v>
      </c>
      <c r="J334" s="11">
        <v>362</v>
      </c>
      <c r="K334" s="2" t="s">
        <v>36</v>
      </c>
      <c r="L334" s="2" t="s">
        <v>919</v>
      </c>
      <c r="M334" s="2">
        <v>0</v>
      </c>
      <c r="N334" s="13"/>
      <c r="O334" s="13"/>
      <c r="P334" s="2"/>
      <c r="Q334" s="2"/>
      <c r="R334" s="2"/>
      <c r="S334" s="2"/>
      <c r="T334" s="2"/>
      <c r="U334" s="2"/>
      <c r="V334" s="2"/>
    </row>
    <row r="335" spans="1:22" ht="47.25" x14ac:dyDescent="0.25">
      <c r="A335" s="6" t="str">
        <f>INDEX(Chuyenvien[Mã Chuyên viên],MATCH(Thongtin_CQDV[[#This Row],[Tham ke]],Chuyenvien[Tên thẩm kế],0),0)</f>
        <v>212e</v>
      </c>
      <c r="B335" s="1" t="s">
        <v>853</v>
      </c>
      <c r="C335" s="7" t="s">
        <v>952</v>
      </c>
      <c r="D335" s="7" t="s">
        <v>952</v>
      </c>
      <c r="E335" s="15"/>
      <c r="F335" s="15">
        <v>1116530</v>
      </c>
      <c r="G335" s="2">
        <v>1116530</v>
      </c>
      <c r="H335" s="11">
        <v>537</v>
      </c>
      <c r="I335" s="11">
        <v>340</v>
      </c>
      <c r="J335" s="11">
        <v>362</v>
      </c>
      <c r="K335" s="2" t="s">
        <v>36</v>
      </c>
      <c r="L335" s="2" t="s">
        <v>919</v>
      </c>
      <c r="M335" s="2">
        <v>0</v>
      </c>
      <c r="N335" s="13"/>
      <c r="O335" s="13"/>
      <c r="P335" s="2"/>
      <c r="Q335" s="2"/>
      <c r="R335" s="2"/>
      <c r="S335" s="2"/>
      <c r="T335" s="2"/>
      <c r="U335" s="2"/>
      <c r="V335" s="2"/>
    </row>
    <row r="336" spans="1:22" ht="31.5" x14ac:dyDescent="0.25">
      <c r="A336" s="6" t="str">
        <f>INDEX(Chuyenvien[Mã Chuyên viên],MATCH(Thongtin_CQDV[[#This Row],[Tham ke]],Chuyenvien[Tên thẩm kế],0),0)</f>
        <v>212e</v>
      </c>
      <c r="B336" s="1" t="s">
        <v>853</v>
      </c>
      <c r="C336" s="7" t="s">
        <v>953</v>
      </c>
      <c r="D336" s="7" t="s">
        <v>953</v>
      </c>
      <c r="E336" s="15"/>
      <c r="F336" s="15">
        <v>1010351</v>
      </c>
      <c r="G336" s="2">
        <v>1010351</v>
      </c>
      <c r="H336" s="11">
        <v>526</v>
      </c>
      <c r="I336" s="11">
        <v>340</v>
      </c>
      <c r="J336" s="11">
        <v>362</v>
      </c>
      <c r="K336" s="2" t="s">
        <v>36</v>
      </c>
      <c r="L336" s="2" t="s">
        <v>919</v>
      </c>
      <c r="M336" s="2">
        <v>0</v>
      </c>
      <c r="N336" s="13"/>
      <c r="O336" s="13"/>
      <c r="P336" s="2"/>
      <c r="Q336" s="2"/>
      <c r="R336" s="2"/>
      <c r="S336" s="2"/>
      <c r="T336" s="2"/>
      <c r="U336" s="2"/>
      <c r="V336" s="2"/>
    </row>
    <row r="337" spans="1:22" ht="31.5" x14ac:dyDescent="0.25">
      <c r="A337" s="6" t="str">
        <f>INDEX(Chuyenvien[Mã Chuyên viên],MATCH(Thongtin_CQDV[[#This Row],[Tham ke]],Chuyenvien[Tên thẩm kế],0),0)</f>
        <v>212e</v>
      </c>
      <c r="B337" s="1" t="s">
        <v>853</v>
      </c>
      <c r="C337" s="7" t="s">
        <v>954</v>
      </c>
      <c r="D337" s="7" t="s">
        <v>954</v>
      </c>
      <c r="E337" s="15"/>
      <c r="F337" s="15">
        <v>1117222</v>
      </c>
      <c r="G337" s="2">
        <v>1117222</v>
      </c>
      <c r="H337" s="11">
        <v>535</v>
      </c>
      <c r="I337" s="11">
        <v>340</v>
      </c>
      <c r="J337" s="11">
        <v>362</v>
      </c>
      <c r="K337" s="2" t="s">
        <v>36</v>
      </c>
      <c r="L337" s="2" t="s">
        <v>919</v>
      </c>
      <c r="M337" s="2">
        <v>0</v>
      </c>
      <c r="N337" s="13"/>
      <c r="O337" s="13"/>
      <c r="P337" s="2"/>
      <c r="Q337" s="2"/>
      <c r="R337" s="2"/>
      <c r="S337" s="2"/>
      <c r="T337" s="2"/>
      <c r="U337" s="2"/>
      <c r="V337" s="2"/>
    </row>
    <row r="338" spans="1:22" ht="31.5" x14ac:dyDescent="0.25">
      <c r="A338" s="6" t="str">
        <f>INDEX(Chuyenvien[Mã Chuyên viên],MATCH(Thongtin_CQDV[[#This Row],[Tham ke]],Chuyenvien[Tên thẩm kế],0),0)</f>
        <v>212e</v>
      </c>
      <c r="B338" s="1" t="s">
        <v>853</v>
      </c>
      <c r="C338" s="7" t="s">
        <v>955</v>
      </c>
      <c r="D338" s="7" t="s">
        <v>955</v>
      </c>
      <c r="E338" s="15"/>
      <c r="F338" s="15">
        <v>1090378</v>
      </c>
      <c r="G338" s="2">
        <v>1090378</v>
      </c>
      <c r="H338" s="11">
        <v>599</v>
      </c>
      <c r="I338" s="11">
        <v>340</v>
      </c>
      <c r="J338" s="11">
        <v>362</v>
      </c>
      <c r="K338" s="2" t="s">
        <v>36</v>
      </c>
      <c r="L338" s="2" t="s">
        <v>919</v>
      </c>
      <c r="M338" s="2">
        <v>0</v>
      </c>
      <c r="N338" s="13"/>
      <c r="O338" s="13"/>
      <c r="P338" s="2"/>
      <c r="Q338" s="2"/>
      <c r="R338" s="2"/>
      <c r="S338" s="2"/>
      <c r="T338" s="2"/>
      <c r="U338" s="2"/>
      <c r="V338" s="2"/>
    </row>
    <row r="339" spans="1:22" ht="47.25" x14ac:dyDescent="0.25">
      <c r="A339" s="6" t="str">
        <f>INDEX(Chuyenvien[Mã Chuyên viên],MATCH(Thongtin_CQDV[[#This Row],[Tham ke]],Chuyenvien[Tên thẩm kế],0),0)</f>
        <v>212e</v>
      </c>
      <c r="B339" s="1" t="s">
        <v>853</v>
      </c>
      <c r="C339" s="7" t="s">
        <v>956</v>
      </c>
      <c r="D339" s="7" t="s">
        <v>956</v>
      </c>
      <c r="E339" s="15"/>
      <c r="F339" s="15">
        <v>1047993</v>
      </c>
      <c r="G339" s="2">
        <v>1047993</v>
      </c>
      <c r="H339" s="11">
        <v>599</v>
      </c>
      <c r="I339" s="11">
        <v>340</v>
      </c>
      <c r="J339" s="11">
        <v>362</v>
      </c>
      <c r="K339" s="2" t="s">
        <v>36</v>
      </c>
      <c r="L339" s="2" t="s">
        <v>919</v>
      </c>
      <c r="M339" s="2">
        <v>0</v>
      </c>
      <c r="N339" s="13"/>
      <c r="O339" s="13"/>
      <c r="P339" s="2"/>
      <c r="Q339" s="2"/>
      <c r="R339" s="2"/>
      <c r="S339" s="2"/>
      <c r="T339" s="2"/>
      <c r="U339" s="2"/>
      <c r="V339" s="2"/>
    </row>
    <row r="340" spans="1:22" ht="31.5" x14ac:dyDescent="0.25">
      <c r="A340" s="6" t="str">
        <f>INDEX(Chuyenvien[Mã Chuyên viên],MATCH(Thongtin_CQDV[[#This Row],[Tham ke]],Chuyenvien[Tên thẩm kế],0),0)</f>
        <v>212e</v>
      </c>
      <c r="B340" s="1" t="s">
        <v>853</v>
      </c>
      <c r="C340" s="7" t="s">
        <v>957</v>
      </c>
      <c r="D340" s="7" t="s">
        <v>957</v>
      </c>
      <c r="E340" s="15"/>
      <c r="F340" s="15">
        <v>1042215</v>
      </c>
      <c r="G340" s="2">
        <v>1042215</v>
      </c>
      <c r="H340" s="11">
        <v>539</v>
      </c>
      <c r="I340" s="11">
        <v>340</v>
      </c>
      <c r="J340" s="11">
        <v>362</v>
      </c>
      <c r="K340" s="2" t="s">
        <v>36</v>
      </c>
      <c r="L340" s="2" t="s">
        <v>919</v>
      </c>
      <c r="M340" s="2">
        <v>0</v>
      </c>
      <c r="N340" s="13"/>
      <c r="O340" s="13"/>
      <c r="P340" s="2"/>
      <c r="Q340" s="2"/>
      <c r="R340" s="2"/>
      <c r="S340" s="2"/>
      <c r="T340" s="2"/>
      <c r="U340" s="2"/>
      <c r="V340" s="2"/>
    </row>
    <row r="341" spans="1:22" ht="31.5" x14ac:dyDescent="0.25">
      <c r="A341" s="6" t="str">
        <f>INDEX(Chuyenvien[Mã Chuyên viên],MATCH(Thongtin_CQDV[[#This Row],[Tham ke]],Chuyenvien[Tên thẩm kế],0),0)</f>
        <v>212e</v>
      </c>
      <c r="B341" s="1" t="s">
        <v>853</v>
      </c>
      <c r="C341" s="7" t="s">
        <v>958</v>
      </c>
      <c r="D341" s="7" t="s">
        <v>958</v>
      </c>
      <c r="E341" s="15"/>
      <c r="F341" s="15">
        <v>1074760</v>
      </c>
      <c r="G341" s="2">
        <v>1074760</v>
      </c>
      <c r="H341" s="11">
        <v>528</v>
      </c>
      <c r="I341" s="11">
        <v>340</v>
      </c>
      <c r="J341" s="11">
        <v>362</v>
      </c>
      <c r="K341" s="2" t="s">
        <v>36</v>
      </c>
      <c r="L341" s="2" t="s">
        <v>919</v>
      </c>
      <c r="M341" s="2">
        <v>0</v>
      </c>
      <c r="N341" s="13"/>
      <c r="O341" s="13"/>
      <c r="P341" s="2"/>
      <c r="Q341" s="2"/>
      <c r="R341" s="2"/>
      <c r="S341" s="2"/>
      <c r="T341" s="2"/>
      <c r="U341" s="2"/>
      <c r="V341" s="2"/>
    </row>
    <row r="342" spans="1:22" ht="47.25" x14ac:dyDescent="0.25">
      <c r="A342" s="6" t="str">
        <f>INDEX(Chuyenvien[Mã Chuyên viên],MATCH(Thongtin_CQDV[[#This Row],[Tham ke]],Chuyenvien[Tên thẩm kế],0),0)</f>
        <v>212e</v>
      </c>
      <c r="B342" s="1" t="s">
        <v>853</v>
      </c>
      <c r="C342" s="7" t="s">
        <v>959</v>
      </c>
      <c r="D342" s="7" t="s">
        <v>959</v>
      </c>
      <c r="E342" s="15"/>
      <c r="F342" s="15">
        <v>1037467</v>
      </c>
      <c r="G342" s="2">
        <v>1037467</v>
      </c>
      <c r="H342" s="11">
        <v>599</v>
      </c>
      <c r="I342" s="11">
        <v>340</v>
      </c>
      <c r="J342" s="11">
        <v>362</v>
      </c>
      <c r="K342" s="2" t="s">
        <v>36</v>
      </c>
      <c r="L342" s="2" t="s">
        <v>919</v>
      </c>
      <c r="M342" s="2">
        <v>0</v>
      </c>
      <c r="N342" s="13"/>
      <c r="O342" s="13"/>
      <c r="P342" s="2"/>
      <c r="Q342" s="2"/>
      <c r="R342" s="2"/>
      <c r="S342" s="2"/>
      <c r="T342" s="2"/>
      <c r="U342" s="2"/>
      <c r="V342" s="2"/>
    </row>
    <row r="343" spans="1:22" ht="31.5" x14ac:dyDescent="0.25">
      <c r="A343" s="6" t="str">
        <f>INDEX(Chuyenvien[Mã Chuyên viên],MATCH(Thongtin_CQDV[[#This Row],[Tham ke]],Chuyenvien[Tên thẩm kế],0),0)</f>
        <v>212e</v>
      </c>
      <c r="B343" s="1" t="s">
        <v>853</v>
      </c>
      <c r="C343" s="7" t="s">
        <v>961</v>
      </c>
      <c r="D343" s="7" t="s">
        <v>961</v>
      </c>
      <c r="E343" s="15"/>
      <c r="F343" s="15">
        <v>1063052</v>
      </c>
      <c r="G343" s="2">
        <v>1063052</v>
      </c>
      <c r="H343" s="11">
        <v>521</v>
      </c>
      <c r="I343" s="11">
        <v>340</v>
      </c>
      <c r="J343" s="11">
        <v>362</v>
      </c>
      <c r="K343" s="2" t="s">
        <v>36</v>
      </c>
      <c r="L343" s="2" t="s">
        <v>919</v>
      </c>
      <c r="M343" s="2">
        <v>0</v>
      </c>
      <c r="N343" s="13"/>
      <c r="O343" s="13"/>
      <c r="P343" s="2"/>
      <c r="Q343" s="2"/>
      <c r="R343" s="2"/>
      <c r="S343" s="2"/>
      <c r="T343" s="2"/>
      <c r="U343" s="2"/>
      <c r="V343" s="2"/>
    </row>
    <row r="344" spans="1:22" ht="31.5" x14ac:dyDescent="0.25">
      <c r="A344" s="6" t="str">
        <f>INDEX(Chuyenvien[Mã Chuyên viên],MATCH(Thongtin_CQDV[[#This Row],[Tham ke]],Chuyenvien[Tên thẩm kế],0),0)</f>
        <v>212e</v>
      </c>
      <c r="B344" s="1" t="s">
        <v>853</v>
      </c>
      <c r="C344" s="7" t="s">
        <v>962</v>
      </c>
      <c r="D344" s="7" t="s">
        <v>962</v>
      </c>
      <c r="E344" s="15"/>
      <c r="F344" s="15">
        <v>1062811</v>
      </c>
      <c r="G344" s="2">
        <v>1062811</v>
      </c>
      <c r="H344" s="11">
        <v>529</v>
      </c>
      <c r="I344" s="11">
        <v>340</v>
      </c>
      <c r="J344" s="11">
        <v>362</v>
      </c>
      <c r="K344" s="2" t="s">
        <v>36</v>
      </c>
      <c r="L344" s="2" t="s">
        <v>919</v>
      </c>
      <c r="M344" s="2">
        <v>0</v>
      </c>
      <c r="N344" s="13"/>
      <c r="O344" s="13"/>
      <c r="P344" s="2"/>
      <c r="Q344" s="2"/>
      <c r="R344" s="2"/>
      <c r="S344" s="2"/>
      <c r="T344" s="2"/>
      <c r="U344" s="2"/>
      <c r="V344" s="2"/>
    </row>
    <row r="345" spans="1:22" ht="47.25" x14ac:dyDescent="0.25">
      <c r="A345" s="6" t="str">
        <f>INDEX(Chuyenvien[Mã Chuyên viên],MATCH(Thongtin_CQDV[[#This Row],[Tham ke]],Chuyenvien[Tên thẩm kế],0),0)</f>
        <v>212e</v>
      </c>
      <c r="B345" s="1" t="s">
        <v>853</v>
      </c>
      <c r="C345" s="7" t="s">
        <v>963</v>
      </c>
      <c r="D345" s="7" t="s">
        <v>963</v>
      </c>
      <c r="E345" s="15"/>
      <c r="F345" s="15">
        <v>1032810</v>
      </c>
      <c r="G345" s="2">
        <v>1032810</v>
      </c>
      <c r="H345" s="11">
        <v>536</v>
      </c>
      <c r="I345" s="11">
        <v>340</v>
      </c>
      <c r="J345" s="11">
        <v>362</v>
      </c>
      <c r="K345" s="2" t="s">
        <v>36</v>
      </c>
      <c r="L345" s="2" t="s">
        <v>919</v>
      </c>
      <c r="M345" s="2">
        <v>0</v>
      </c>
      <c r="N345" s="13"/>
      <c r="O345" s="13"/>
      <c r="P345" s="2"/>
      <c r="Q345" s="2"/>
      <c r="R345" s="2"/>
      <c r="S345" s="2"/>
      <c r="T345" s="2"/>
      <c r="U345" s="2"/>
      <c r="V345" s="2"/>
    </row>
    <row r="346" spans="1:22" ht="31.5" x14ac:dyDescent="0.25">
      <c r="A346" s="6" t="str">
        <f>INDEX(Chuyenvien[Mã Chuyên viên],MATCH(Thongtin_CQDV[[#This Row],[Tham ke]],Chuyenvien[Tên thẩm kế],0),0)</f>
        <v>212e</v>
      </c>
      <c r="B346" s="1" t="s">
        <v>853</v>
      </c>
      <c r="C346" s="7" t="s">
        <v>964</v>
      </c>
      <c r="D346" s="7" t="s">
        <v>964</v>
      </c>
      <c r="E346" s="15"/>
      <c r="F346" s="15">
        <v>1037093</v>
      </c>
      <c r="G346" s="2">
        <v>1037093</v>
      </c>
      <c r="H346" s="11">
        <v>527</v>
      </c>
      <c r="I346" s="11">
        <v>340</v>
      </c>
      <c r="J346" s="11">
        <v>362</v>
      </c>
      <c r="K346" s="2" t="s">
        <v>36</v>
      </c>
      <c r="L346" s="2" t="s">
        <v>919</v>
      </c>
      <c r="M346" s="2">
        <v>0</v>
      </c>
      <c r="N346" s="13"/>
      <c r="O346" s="13"/>
      <c r="P346" s="2"/>
      <c r="Q346" s="2"/>
      <c r="R346" s="2"/>
      <c r="S346" s="2"/>
      <c r="T346" s="2"/>
      <c r="U346" s="2"/>
      <c r="V346" s="2"/>
    </row>
    <row r="347" spans="1:22" ht="31.5" x14ac:dyDescent="0.25">
      <c r="A347" s="6" t="str">
        <f>INDEX(Chuyenvien[Mã Chuyên viên],MATCH(Thongtin_CQDV[[#This Row],[Tham ke]],Chuyenvien[Tên thẩm kế],0),0)</f>
        <v>212e</v>
      </c>
      <c r="B347" s="1" t="s">
        <v>853</v>
      </c>
      <c r="C347" s="7" t="s">
        <v>965</v>
      </c>
      <c r="D347" s="7" t="s">
        <v>965</v>
      </c>
      <c r="E347" s="15"/>
      <c r="F347" s="15">
        <v>1062813</v>
      </c>
      <c r="G347" s="2">
        <v>1062813</v>
      </c>
      <c r="H347" s="11">
        <v>534</v>
      </c>
      <c r="I347" s="11">
        <v>340</v>
      </c>
      <c r="J347" s="11">
        <v>362</v>
      </c>
      <c r="K347" s="2" t="s">
        <v>36</v>
      </c>
      <c r="L347" s="2" t="s">
        <v>919</v>
      </c>
      <c r="M347" s="2">
        <v>0</v>
      </c>
      <c r="N347" s="13"/>
      <c r="O347" s="13"/>
      <c r="P347" s="2"/>
      <c r="Q347" s="2"/>
      <c r="R347" s="2"/>
      <c r="S347" s="2"/>
      <c r="T347" s="2"/>
      <c r="U347" s="2"/>
      <c r="V347" s="2"/>
    </row>
    <row r="348" spans="1:22" ht="31.5" x14ac:dyDescent="0.25">
      <c r="A348" s="6" t="str">
        <f>INDEX(Chuyenvien[Mã Chuyên viên],MATCH(Thongtin_CQDV[[#This Row],[Tham ke]],Chuyenvien[Tên thẩm kế],0),0)</f>
        <v>212e</v>
      </c>
      <c r="B348" s="1" t="s">
        <v>853</v>
      </c>
      <c r="C348" s="7" t="s">
        <v>966</v>
      </c>
      <c r="D348" s="7" t="s">
        <v>966</v>
      </c>
      <c r="E348" s="15"/>
      <c r="F348" s="15">
        <v>1010561</v>
      </c>
      <c r="G348" s="2">
        <v>1010561</v>
      </c>
      <c r="H348" s="11">
        <v>520</v>
      </c>
      <c r="I348" s="11">
        <v>340</v>
      </c>
      <c r="J348" s="11">
        <v>362</v>
      </c>
      <c r="K348" s="2" t="s">
        <v>36</v>
      </c>
      <c r="L348" s="2" t="s">
        <v>919</v>
      </c>
      <c r="M348" s="2">
        <v>0</v>
      </c>
      <c r="N348" s="13"/>
      <c r="O348" s="13"/>
      <c r="P348" s="2"/>
      <c r="Q348" s="2"/>
      <c r="R348" s="2"/>
      <c r="S348" s="2"/>
      <c r="T348" s="2"/>
      <c r="U348" s="2"/>
      <c r="V348" s="2"/>
    </row>
    <row r="349" spans="1:22" ht="31.5" x14ac:dyDescent="0.25">
      <c r="A349" s="6" t="str">
        <f>INDEX(Chuyenvien[Mã Chuyên viên],MATCH(Thongtin_CQDV[[#This Row],[Tham ke]],Chuyenvien[Tên thẩm kế],0),0)</f>
        <v>212e</v>
      </c>
      <c r="B349" s="1" t="s">
        <v>853</v>
      </c>
      <c r="C349" s="7" t="s">
        <v>967</v>
      </c>
      <c r="D349" s="7" t="s">
        <v>967</v>
      </c>
      <c r="E349" s="15"/>
      <c r="F349" s="15">
        <v>1010799</v>
      </c>
      <c r="G349" s="2">
        <v>1010799</v>
      </c>
      <c r="H349" s="11">
        <v>519</v>
      </c>
      <c r="I349" s="11">
        <v>340</v>
      </c>
      <c r="J349" s="11">
        <v>362</v>
      </c>
      <c r="K349" s="2" t="s">
        <v>36</v>
      </c>
      <c r="L349" s="2" t="s">
        <v>919</v>
      </c>
      <c r="M349" s="2">
        <v>0</v>
      </c>
      <c r="N349" s="13"/>
      <c r="O349" s="13"/>
      <c r="P349" s="2"/>
      <c r="Q349" s="2"/>
      <c r="R349" s="2"/>
      <c r="S349" s="2"/>
      <c r="T349" s="2"/>
      <c r="U349" s="2"/>
      <c r="V349" s="2"/>
    </row>
    <row r="350" spans="1:22" ht="31.5" x14ac:dyDescent="0.25">
      <c r="A350" s="6" t="str">
        <f>INDEX(Chuyenvien[Mã Chuyên viên],MATCH(Thongtin_CQDV[[#This Row],[Tham ke]],Chuyenvien[Tên thẩm kế],0),0)</f>
        <v>212e</v>
      </c>
      <c r="B350" s="1" t="s">
        <v>853</v>
      </c>
      <c r="C350" s="7" t="s">
        <v>968</v>
      </c>
      <c r="D350" s="7" t="s">
        <v>968</v>
      </c>
      <c r="E350" s="15"/>
      <c r="F350" s="15">
        <v>1010349</v>
      </c>
      <c r="G350" s="2">
        <v>1010349</v>
      </c>
      <c r="H350" s="11">
        <v>532</v>
      </c>
      <c r="I350" s="11">
        <v>340</v>
      </c>
      <c r="J350" s="11">
        <v>362</v>
      </c>
      <c r="K350" s="2" t="s">
        <v>36</v>
      </c>
      <c r="L350" s="2" t="s">
        <v>919</v>
      </c>
      <c r="M350" s="2">
        <v>0</v>
      </c>
      <c r="N350" s="13"/>
      <c r="O350" s="13"/>
      <c r="P350" s="2"/>
      <c r="Q350" s="2"/>
      <c r="R350" s="2"/>
      <c r="S350" s="2"/>
      <c r="T350" s="2"/>
      <c r="U350" s="2"/>
      <c r="V350" s="2"/>
    </row>
    <row r="351" spans="1:22" ht="31.5" x14ac:dyDescent="0.25">
      <c r="A351" s="6" t="str">
        <f>INDEX(Chuyenvien[Mã Chuyên viên],MATCH(Thongtin_CQDV[[#This Row],[Tham ke]],Chuyenvien[Tên thẩm kế],0),0)</f>
        <v>212e</v>
      </c>
      <c r="B351" s="1" t="s">
        <v>853</v>
      </c>
      <c r="C351" s="7" t="s">
        <v>969</v>
      </c>
      <c r="D351" s="7" t="s">
        <v>969</v>
      </c>
      <c r="E351" s="15"/>
      <c r="F351" s="15">
        <v>1007190</v>
      </c>
      <c r="G351" s="2">
        <v>1007190</v>
      </c>
      <c r="H351" s="11">
        <v>530</v>
      </c>
      <c r="I351" s="11">
        <v>340</v>
      </c>
      <c r="J351" s="11">
        <v>362</v>
      </c>
      <c r="K351" s="2" t="s">
        <v>36</v>
      </c>
      <c r="L351" s="2" t="s">
        <v>919</v>
      </c>
      <c r="M351" s="2">
        <v>0</v>
      </c>
      <c r="N351" s="13"/>
      <c r="O351" s="13"/>
      <c r="P351" s="2"/>
      <c r="Q351" s="2"/>
      <c r="R351" s="2"/>
      <c r="S351" s="2"/>
      <c r="T351" s="2"/>
      <c r="U351" s="2"/>
      <c r="V351" s="2"/>
    </row>
    <row r="352" spans="1:22" ht="31.5" x14ac:dyDescent="0.25">
      <c r="A352" s="6" t="str">
        <f>INDEX(Chuyenvien[Mã Chuyên viên],MATCH(Thongtin_CQDV[[#This Row],[Tham ke]],Chuyenvien[Tên thẩm kế],0),0)</f>
        <v>212e</v>
      </c>
      <c r="B352" s="1" t="s">
        <v>853</v>
      </c>
      <c r="C352" s="7" t="s">
        <v>970</v>
      </c>
      <c r="D352" s="7" t="s">
        <v>970</v>
      </c>
      <c r="E352" s="15"/>
      <c r="F352" s="15">
        <v>1086007</v>
      </c>
      <c r="G352" s="2">
        <v>1086007</v>
      </c>
      <c r="H352" s="11">
        <v>599</v>
      </c>
      <c r="I352" s="11">
        <v>340</v>
      </c>
      <c r="J352" s="11">
        <v>362</v>
      </c>
      <c r="K352" s="2" t="s">
        <v>36</v>
      </c>
      <c r="L352" s="2" t="s">
        <v>919</v>
      </c>
      <c r="M352" s="2">
        <v>0</v>
      </c>
      <c r="N352" s="13"/>
      <c r="O352" s="13"/>
      <c r="P352" s="2"/>
      <c r="Q352" s="2"/>
      <c r="R352" s="2"/>
      <c r="S352" s="2"/>
      <c r="T352" s="2"/>
      <c r="U352" s="2"/>
      <c r="V352" s="2"/>
    </row>
    <row r="353" spans="1:22" ht="47.25" x14ac:dyDescent="0.25">
      <c r="A353" s="6" t="str">
        <f>INDEX(Chuyenvien[Mã Chuyên viên],MATCH(Thongtin_CQDV[[#This Row],[Tham ke]],Chuyenvien[Tên thẩm kế],0),0)</f>
        <v>212e</v>
      </c>
      <c r="B353" s="1" t="s">
        <v>853</v>
      </c>
      <c r="C353" s="7" t="s">
        <v>971</v>
      </c>
      <c r="D353" s="7" t="s">
        <v>971</v>
      </c>
      <c r="E353" s="15"/>
      <c r="F353" s="15">
        <v>1038627</v>
      </c>
      <c r="G353" s="2">
        <v>1038627</v>
      </c>
      <c r="H353" s="11">
        <v>531</v>
      </c>
      <c r="I353" s="11">
        <v>340</v>
      </c>
      <c r="J353" s="11">
        <v>362</v>
      </c>
      <c r="K353" s="2" t="s">
        <v>36</v>
      </c>
      <c r="L353" s="2" t="s">
        <v>919</v>
      </c>
      <c r="M353" s="2">
        <v>0</v>
      </c>
      <c r="N353" s="13"/>
      <c r="O353" s="13"/>
      <c r="P353" s="2"/>
      <c r="Q353" s="2"/>
      <c r="R353" s="2"/>
      <c r="S353" s="2"/>
      <c r="T353" s="2"/>
      <c r="U353" s="2"/>
      <c r="V353" s="2"/>
    </row>
    <row r="354" spans="1:22" ht="31.5" x14ac:dyDescent="0.25">
      <c r="A354" s="6" t="str">
        <f>INDEX(Chuyenvien[Mã Chuyên viên],MATCH(Thongtin_CQDV[[#This Row],[Tham ke]],Chuyenvien[Tên thẩm kế],0),0)</f>
        <v>212e</v>
      </c>
      <c r="B354" s="1" t="s">
        <v>853</v>
      </c>
      <c r="C354" s="7" t="s">
        <v>972</v>
      </c>
      <c r="D354" s="7" t="s">
        <v>972</v>
      </c>
      <c r="E354" s="15"/>
      <c r="F354" s="15">
        <v>1090382</v>
      </c>
      <c r="G354" s="2">
        <v>1090382</v>
      </c>
      <c r="H354" s="11">
        <v>599</v>
      </c>
      <c r="I354" s="11">
        <v>340</v>
      </c>
      <c r="J354" s="11">
        <v>362</v>
      </c>
      <c r="K354" s="2" t="s">
        <v>36</v>
      </c>
      <c r="L354" s="2" t="s">
        <v>919</v>
      </c>
      <c r="M354" s="2">
        <v>0</v>
      </c>
      <c r="N354" s="13"/>
      <c r="O354" s="13"/>
      <c r="P354" s="2"/>
      <c r="Q354" s="2"/>
      <c r="R354" s="2"/>
      <c r="S354" s="2"/>
      <c r="T354" s="2"/>
      <c r="U354" s="2"/>
      <c r="V354" s="2"/>
    </row>
    <row r="355" spans="1:22" ht="47.25" x14ac:dyDescent="0.25">
      <c r="A355" s="6" t="str">
        <f>INDEX(Chuyenvien[Mã Chuyên viên],MATCH(Thongtin_CQDV[[#This Row],[Tham ke]],Chuyenvien[Tên thẩm kế],0),0)</f>
        <v>212e</v>
      </c>
      <c r="B355" s="1" t="s">
        <v>853</v>
      </c>
      <c r="C355" s="7" t="s">
        <v>975</v>
      </c>
      <c r="D355" s="7" t="s">
        <v>975</v>
      </c>
      <c r="E355" s="15"/>
      <c r="F355" s="15">
        <v>1042433</v>
      </c>
      <c r="G355" s="2">
        <v>1042433</v>
      </c>
      <c r="H355" s="11">
        <v>516</v>
      </c>
      <c r="I355" s="11">
        <v>340</v>
      </c>
      <c r="J355" s="11">
        <v>362</v>
      </c>
      <c r="K355" s="2" t="s">
        <v>36</v>
      </c>
      <c r="L355" s="2" t="s">
        <v>919</v>
      </c>
      <c r="M355" s="2">
        <v>0</v>
      </c>
      <c r="N355" s="13"/>
      <c r="O355" s="13"/>
      <c r="P355" s="2"/>
      <c r="Q355" s="2"/>
      <c r="R355" s="2"/>
      <c r="S355" s="2"/>
      <c r="T355" s="2"/>
      <c r="U355" s="2"/>
      <c r="V355" s="2"/>
    </row>
    <row r="356" spans="1:22" ht="47.25" x14ac:dyDescent="0.25">
      <c r="A356" s="6" t="str">
        <f>INDEX(Chuyenvien[Mã Chuyên viên],MATCH(Thongtin_CQDV[[#This Row],[Tham ke]],Chuyenvien[Tên thẩm kế],0),0)</f>
        <v>212e</v>
      </c>
      <c r="B356" s="1" t="s">
        <v>853</v>
      </c>
      <c r="C356" s="7" t="s">
        <v>916</v>
      </c>
      <c r="D356" s="7" t="s">
        <v>918</v>
      </c>
      <c r="E356" s="15"/>
      <c r="F356" s="15">
        <v>1114986</v>
      </c>
      <c r="G356" s="2">
        <v>1093010</v>
      </c>
      <c r="H356" s="11">
        <v>518</v>
      </c>
      <c r="I356" s="11">
        <v>340</v>
      </c>
      <c r="J356" s="11">
        <v>362</v>
      </c>
      <c r="K356" s="2" t="s">
        <v>36</v>
      </c>
      <c r="L356" s="2" t="s">
        <v>919</v>
      </c>
      <c r="M356" s="2">
        <v>0</v>
      </c>
      <c r="N356" s="13"/>
      <c r="O356" s="13"/>
      <c r="P356" s="2"/>
      <c r="Q356" s="2"/>
      <c r="R356" s="2"/>
      <c r="S356" s="2"/>
      <c r="T356" s="2"/>
      <c r="U356" s="2"/>
      <c r="V356" s="2"/>
    </row>
    <row r="357" spans="1:22" ht="31.5" x14ac:dyDescent="0.25">
      <c r="A357" s="1" t="str">
        <f>INDEX(Chuyenvien[Mã Chuyên viên],MATCH(Thongtin_CQDV[[#This Row],[Tham ke]],Chuyenvien[Tên thẩm kế],0),0)</f>
        <v>212e</v>
      </c>
      <c r="B357" s="1" t="s">
        <v>853</v>
      </c>
      <c r="C357" s="5" t="s">
        <v>976</v>
      </c>
      <c r="D357" s="5" t="s">
        <v>976</v>
      </c>
      <c r="E357" s="2"/>
      <c r="F357" s="2">
        <v>1046150</v>
      </c>
      <c r="G357" s="2">
        <v>1101270</v>
      </c>
      <c r="H357" s="11">
        <v>448</v>
      </c>
      <c r="I357" s="11">
        <v>340</v>
      </c>
      <c r="J357" s="11">
        <v>362</v>
      </c>
      <c r="K357" s="2" t="s">
        <v>36</v>
      </c>
      <c r="L357" s="2" t="s">
        <v>919</v>
      </c>
      <c r="M357" s="2">
        <v>130</v>
      </c>
      <c r="N357" s="13"/>
      <c r="O357" s="13"/>
      <c r="P357" s="2"/>
      <c r="Q357" s="2"/>
      <c r="R357" s="2"/>
      <c r="S357" s="2"/>
      <c r="T357" s="2"/>
      <c r="U357" s="2"/>
      <c r="V357" s="2"/>
    </row>
    <row r="358" spans="1:22" ht="63" x14ac:dyDescent="0.25">
      <c r="A358" s="6" t="str">
        <f>INDEX(Chuyenvien[Mã Chuyên viên],MATCH(Thongtin_CQDV[[#This Row],[Tham ke]],Chuyenvien[Tên thẩm kế],0),0)</f>
        <v>212e</v>
      </c>
      <c r="B358" s="1" t="s">
        <v>853</v>
      </c>
      <c r="C358" s="7" t="s">
        <v>865</v>
      </c>
      <c r="D358" s="7" t="s">
        <v>866</v>
      </c>
      <c r="E358" s="15"/>
      <c r="F358" s="15">
        <v>1101268</v>
      </c>
      <c r="G358" s="2">
        <v>1011397</v>
      </c>
      <c r="H358" s="11">
        <v>599</v>
      </c>
      <c r="I358" s="11">
        <v>280</v>
      </c>
      <c r="J358" s="11">
        <v>338</v>
      </c>
      <c r="K358" s="2" t="s">
        <v>36</v>
      </c>
      <c r="L358" s="2"/>
      <c r="M358" s="2">
        <v>130</v>
      </c>
      <c r="N358" s="13"/>
      <c r="O358" s="13"/>
      <c r="P358" s="2"/>
      <c r="Q358" s="2"/>
      <c r="R358" s="2"/>
      <c r="S358" s="2"/>
      <c r="T358" s="2"/>
      <c r="U358" s="2"/>
      <c r="V358" s="2"/>
    </row>
    <row r="359" spans="1:22" ht="63" x14ac:dyDescent="0.25">
      <c r="A359" s="1" t="str">
        <f>INDEX(Chuyenvien[Mã Chuyên viên],MATCH(Thongtin_CQDV[[#This Row],[Tham ke]],Chuyenvien[Tên thẩm kế],0),0)</f>
        <v>212e</v>
      </c>
      <c r="B359" s="1" t="s">
        <v>853</v>
      </c>
      <c r="C359" s="7" t="s">
        <v>854</v>
      </c>
      <c r="D359" s="7" t="s">
        <v>857</v>
      </c>
      <c r="E359" s="15"/>
      <c r="F359" s="15">
        <v>1114988</v>
      </c>
      <c r="G359" s="2">
        <v>1038277</v>
      </c>
      <c r="H359" s="11">
        <v>599</v>
      </c>
      <c r="I359" s="11">
        <v>280</v>
      </c>
      <c r="J359" s="11">
        <v>338</v>
      </c>
      <c r="K359" s="2" t="s">
        <v>36</v>
      </c>
      <c r="L359" s="2"/>
      <c r="M359" s="2">
        <v>130</v>
      </c>
      <c r="N359" s="13"/>
      <c r="O359" s="13"/>
      <c r="P359" s="2"/>
      <c r="Q359" s="2"/>
      <c r="R359" s="2"/>
      <c r="S359" s="2"/>
      <c r="T359" s="2"/>
      <c r="U359" s="2"/>
      <c r="V359" s="2"/>
    </row>
    <row r="360" spans="1:22" ht="63" x14ac:dyDescent="0.25">
      <c r="A360" s="6" t="str">
        <f>INDEX(Chuyenvien[Mã Chuyên viên],MATCH(Thongtin_CQDV[[#This Row],[Tham ke]],Chuyenvien[Tên thẩm kế],0),0)</f>
        <v>212e</v>
      </c>
      <c r="B360" s="1" t="s">
        <v>853</v>
      </c>
      <c r="C360" s="7" t="s">
        <v>854</v>
      </c>
      <c r="D360" s="7" t="s">
        <v>860</v>
      </c>
      <c r="E360" s="15"/>
      <c r="F360" s="15">
        <v>1114988</v>
      </c>
      <c r="G360" s="2">
        <v>1038277</v>
      </c>
      <c r="H360" s="11">
        <v>599</v>
      </c>
      <c r="I360" s="11">
        <v>280</v>
      </c>
      <c r="J360" s="11">
        <v>332</v>
      </c>
      <c r="K360" s="2" t="s">
        <v>36</v>
      </c>
      <c r="L360" s="2"/>
      <c r="M360" s="2">
        <v>130</v>
      </c>
      <c r="N360" s="13"/>
      <c r="O360" s="13"/>
      <c r="P360" s="2"/>
      <c r="Q360" s="2"/>
      <c r="R360" s="2"/>
      <c r="S360" s="2"/>
      <c r="T360" s="2"/>
      <c r="U360" s="2"/>
      <c r="V360" s="2"/>
    </row>
    <row r="361" spans="1:22" ht="47.25" x14ac:dyDescent="0.25">
      <c r="A361" s="6" t="str">
        <f>INDEX(Chuyenvien[Mã Chuyên viên],MATCH(Thongtin_CQDV[[#This Row],[Tham ke]],Chuyenvien[Tên thẩm kế],0),0)</f>
        <v>212e</v>
      </c>
      <c r="B361" s="1" t="s">
        <v>853</v>
      </c>
      <c r="C361" s="7" t="s">
        <v>861</v>
      </c>
      <c r="D361" s="7" t="s">
        <v>864</v>
      </c>
      <c r="E361" s="15"/>
      <c r="F361" s="15">
        <v>1114989</v>
      </c>
      <c r="G361" s="2">
        <v>1069702</v>
      </c>
      <c r="H361" s="11">
        <v>599</v>
      </c>
      <c r="I361" s="11">
        <v>280</v>
      </c>
      <c r="J361" s="11">
        <v>332</v>
      </c>
      <c r="K361" s="2" t="s">
        <v>36</v>
      </c>
      <c r="L361" s="2"/>
      <c r="M361" s="2">
        <v>130</v>
      </c>
      <c r="N361" s="13"/>
      <c r="O361" s="13"/>
      <c r="P361" s="2"/>
      <c r="Q361" s="2"/>
      <c r="R361" s="2"/>
      <c r="S361" s="2"/>
      <c r="T361" s="2"/>
      <c r="U361" s="2"/>
      <c r="V361" s="2"/>
    </row>
    <row r="362" spans="1:22" ht="47.25" x14ac:dyDescent="0.25">
      <c r="A362" s="6" t="str">
        <f>INDEX(Chuyenvien[Mã Chuyên viên],MATCH(Thongtin_CQDV[[#This Row],[Tham ke]],Chuyenvien[Tên thẩm kế],0),0)</f>
        <v>212e</v>
      </c>
      <c r="B362" s="1" t="s">
        <v>853</v>
      </c>
      <c r="C362" s="7" t="s">
        <v>861</v>
      </c>
      <c r="D362" s="7" t="s">
        <v>864</v>
      </c>
      <c r="E362" s="15"/>
      <c r="F362" s="15">
        <v>1114989</v>
      </c>
      <c r="G362" s="2">
        <v>1069702</v>
      </c>
      <c r="H362" s="11">
        <v>599</v>
      </c>
      <c r="I362" s="11">
        <v>280</v>
      </c>
      <c r="J362" s="11">
        <v>338</v>
      </c>
      <c r="K362" s="2" t="s">
        <v>36</v>
      </c>
      <c r="L362" s="2"/>
      <c r="M362" s="2">
        <v>130</v>
      </c>
      <c r="N362" s="13"/>
      <c r="O362" s="13"/>
      <c r="P362" s="2"/>
      <c r="Q362" s="2"/>
      <c r="R362" s="2"/>
      <c r="S362" s="2"/>
      <c r="T362" s="2"/>
      <c r="U362" s="2"/>
      <c r="V362" s="2"/>
    </row>
    <row r="363" spans="1:22" ht="31.5" x14ac:dyDescent="0.25">
      <c r="A363" s="1" t="str">
        <f>INDEX(Chuyenvien[Mã Chuyên viên],MATCH(Thongtin_CQDV[[#This Row],[Tham ke]],Chuyenvien[Tên thẩm kế],0),0)</f>
        <v>301e</v>
      </c>
      <c r="B363" s="1" t="s">
        <v>774</v>
      </c>
      <c r="C363" s="5" t="s">
        <v>775</v>
      </c>
      <c r="D363" s="5" t="s">
        <v>776</v>
      </c>
      <c r="E363" s="2"/>
      <c r="F363" s="2">
        <v>1002196</v>
      </c>
      <c r="G363" s="2">
        <v>1002196</v>
      </c>
      <c r="H363" s="11">
        <v>437</v>
      </c>
      <c r="I363" s="11">
        <v>340</v>
      </c>
      <c r="J363" s="11">
        <v>341</v>
      </c>
      <c r="K363" s="2" t="s">
        <v>36</v>
      </c>
      <c r="L363" s="2" t="s">
        <v>37</v>
      </c>
      <c r="M363" s="2">
        <v>130</v>
      </c>
      <c r="N363" s="13"/>
      <c r="O363" s="13"/>
      <c r="P363" s="2"/>
      <c r="Q363" s="2"/>
      <c r="R363" s="2"/>
      <c r="S363" s="2"/>
      <c r="T363" s="2"/>
      <c r="U363" s="2"/>
      <c r="V363" s="2"/>
    </row>
    <row r="364" spans="1:22" ht="31.5" x14ac:dyDescent="0.25">
      <c r="A364" s="1" t="str">
        <f>INDEX(Chuyenvien[Mã Chuyên viên],MATCH(Thongtin_CQDV[[#This Row],[Tham ke]],Chuyenvien[Tên thẩm kế],0),0)</f>
        <v>301e</v>
      </c>
      <c r="B364" s="1" t="s">
        <v>774</v>
      </c>
      <c r="C364" s="5" t="s">
        <v>795</v>
      </c>
      <c r="D364" s="5" t="s">
        <v>822</v>
      </c>
      <c r="E364" s="2"/>
      <c r="F364" s="2">
        <v>1010530</v>
      </c>
      <c r="G364" s="2">
        <v>1010530</v>
      </c>
      <c r="H364" s="11">
        <v>511</v>
      </c>
      <c r="I364" s="11">
        <v>340</v>
      </c>
      <c r="J364" s="11">
        <v>361</v>
      </c>
      <c r="K364" s="2" t="s">
        <v>36</v>
      </c>
      <c r="L364" s="2" t="s">
        <v>37</v>
      </c>
      <c r="M364" s="2">
        <v>130</v>
      </c>
      <c r="N364" s="13"/>
      <c r="O364" s="13"/>
      <c r="P364" s="2"/>
      <c r="Q364" s="2"/>
      <c r="R364" s="2"/>
      <c r="S364" s="2"/>
      <c r="T364" s="2"/>
      <c r="U364" s="2"/>
      <c r="V364" s="2"/>
    </row>
    <row r="365" spans="1:22" ht="31.5" x14ac:dyDescent="0.25">
      <c r="A365" s="1" t="str">
        <f>INDEX(Chuyenvien[Mã Chuyên viên],MATCH(Thongtin_CQDV[[#This Row],[Tham ke]],Chuyenvien[Tên thẩm kế],0),0)</f>
        <v>301e</v>
      </c>
      <c r="B365" s="1" t="s">
        <v>774</v>
      </c>
      <c r="C365" s="5" t="s">
        <v>790</v>
      </c>
      <c r="D365" s="5" t="s">
        <v>791</v>
      </c>
      <c r="E365" s="2"/>
      <c r="F365" s="2">
        <v>1041552</v>
      </c>
      <c r="G365" s="2">
        <v>1041552</v>
      </c>
      <c r="H365" s="11">
        <v>509</v>
      </c>
      <c r="I365" s="11">
        <v>340</v>
      </c>
      <c r="J365" s="11">
        <v>341</v>
      </c>
      <c r="K365" s="2" t="s">
        <v>36</v>
      </c>
      <c r="L365" s="2" t="s">
        <v>37</v>
      </c>
      <c r="M365" s="2">
        <v>130</v>
      </c>
      <c r="N365" s="13"/>
      <c r="O365" s="13"/>
      <c r="P365" s="2"/>
      <c r="Q365" s="2"/>
      <c r="R365" s="2"/>
      <c r="S365" s="2"/>
      <c r="T365" s="2"/>
      <c r="U365" s="2"/>
      <c r="V365" s="2"/>
    </row>
    <row r="366" spans="1:22" ht="31.5" x14ac:dyDescent="0.25">
      <c r="A366" s="1" t="str">
        <f>INDEX(Chuyenvien[Mã Chuyên viên],MATCH(Thongtin_CQDV[[#This Row],[Tham ke]],Chuyenvien[Tên thẩm kế],0),0)</f>
        <v>301e</v>
      </c>
      <c r="B366" s="1" t="s">
        <v>774</v>
      </c>
      <c r="C366" s="5" t="s">
        <v>795</v>
      </c>
      <c r="D366" s="5" t="s">
        <v>796</v>
      </c>
      <c r="E366" s="2"/>
      <c r="F366" s="2">
        <v>1010530</v>
      </c>
      <c r="G366" s="2">
        <v>0</v>
      </c>
      <c r="H366" s="11">
        <v>511</v>
      </c>
      <c r="I366" s="11">
        <v>160</v>
      </c>
      <c r="J366" s="11">
        <v>161</v>
      </c>
      <c r="K366" s="2" t="s">
        <v>36</v>
      </c>
      <c r="L366" s="2" t="s">
        <v>44</v>
      </c>
      <c r="M366" s="2">
        <v>43</v>
      </c>
      <c r="N366" s="13"/>
      <c r="O366" s="13"/>
      <c r="P366" s="2" t="s">
        <v>45</v>
      </c>
      <c r="Q366" s="2" t="s">
        <v>51</v>
      </c>
      <c r="R366" s="2" t="s">
        <v>51</v>
      </c>
      <c r="S366" s="2"/>
      <c r="T366" s="2" t="s">
        <v>797</v>
      </c>
      <c r="U366" s="2"/>
      <c r="V366" s="2"/>
    </row>
    <row r="367" spans="1:22" ht="31.5" x14ac:dyDescent="0.25">
      <c r="A367" s="1" t="str">
        <f>INDEX(Chuyenvien[Mã Chuyên viên],MATCH(Thongtin_CQDV[[#This Row],[Tham ke]],Chuyenvien[Tên thẩm kế],0),0)</f>
        <v>301e</v>
      </c>
      <c r="B367" s="1" t="s">
        <v>774</v>
      </c>
      <c r="C367" s="5" t="s">
        <v>795</v>
      </c>
      <c r="D367" s="5" t="s">
        <v>798</v>
      </c>
      <c r="E367" s="2"/>
      <c r="F367" s="2">
        <v>1010530</v>
      </c>
      <c r="G367" s="2">
        <v>0</v>
      </c>
      <c r="H367" s="11">
        <v>511</v>
      </c>
      <c r="I367" s="11">
        <v>160</v>
      </c>
      <c r="J367" s="11">
        <v>161</v>
      </c>
      <c r="K367" s="2" t="s">
        <v>36</v>
      </c>
      <c r="L367" s="2" t="s">
        <v>44</v>
      </c>
      <c r="M367" s="2">
        <v>43</v>
      </c>
      <c r="N367" s="13"/>
      <c r="O367" s="13"/>
      <c r="P367" s="2" t="s">
        <v>45</v>
      </c>
      <c r="Q367" s="2" t="s">
        <v>51</v>
      </c>
      <c r="R367" s="2" t="s">
        <v>51</v>
      </c>
      <c r="S367" s="2"/>
      <c r="T367" s="2" t="s">
        <v>799</v>
      </c>
      <c r="U367" s="2"/>
      <c r="V367" s="2"/>
    </row>
    <row r="368" spans="1:22" ht="31.5" x14ac:dyDescent="0.25">
      <c r="A368" s="1" t="str">
        <f>INDEX(Chuyenvien[Mã Chuyên viên],MATCH(Thongtin_CQDV[[#This Row],[Tham ke]],Chuyenvien[Tên thẩm kế],0),0)</f>
        <v>301e</v>
      </c>
      <c r="B368" s="1" t="s">
        <v>774</v>
      </c>
      <c r="C368" s="5" t="s">
        <v>795</v>
      </c>
      <c r="D368" s="5" t="s">
        <v>800</v>
      </c>
      <c r="E368" s="2"/>
      <c r="F368" s="2">
        <v>1010530</v>
      </c>
      <c r="G368" s="2">
        <v>0</v>
      </c>
      <c r="H368" s="11">
        <v>511</v>
      </c>
      <c r="I368" s="11">
        <v>160</v>
      </c>
      <c r="J368" s="11">
        <v>161</v>
      </c>
      <c r="K368" s="2" t="s">
        <v>36</v>
      </c>
      <c r="L368" s="2" t="s">
        <v>44</v>
      </c>
      <c r="M368" s="2">
        <v>43</v>
      </c>
      <c r="N368" s="13"/>
      <c r="O368" s="13"/>
      <c r="P368" s="2" t="s">
        <v>45</v>
      </c>
      <c r="Q368" s="2" t="s">
        <v>51</v>
      </c>
      <c r="R368" s="2" t="s">
        <v>51</v>
      </c>
      <c r="S368" s="2"/>
      <c r="T368" s="2" t="s">
        <v>801</v>
      </c>
      <c r="U368" s="2"/>
      <c r="V368" s="2"/>
    </row>
    <row r="369" spans="1:22" ht="31.5" x14ac:dyDescent="0.25">
      <c r="A369" s="1" t="str">
        <f>INDEX(Chuyenvien[Mã Chuyên viên],MATCH(Thongtin_CQDV[[#This Row],[Tham ke]],Chuyenvien[Tên thẩm kế],0),0)</f>
        <v>301e</v>
      </c>
      <c r="B369" s="1" t="s">
        <v>774</v>
      </c>
      <c r="C369" s="5" t="s">
        <v>795</v>
      </c>
      <c r="D369" s="5" t="s">
        <v>804</v>
      </c>
      <c r="E369" s="2"/>
      <c r="F369" s="2">
        <v>1010530</v>
      </c>
      <c r="G369" s="2">
        <v>1009964</v>
      </c>
      <c r="H369" s="11">
        <v>511</v>
      </c>
      <c r="I369" s="11">
        <v>160</v>
      </c>
      <c r="J369" s="11">
        <v>161</v>
      </c>
      <c r="K369" s="2" t="s">
        <v>36</v>
      </c>
      <c r="L369" s="2" t="s">
        <v>44</v>
      </c>
      <c r="M369" s="2">
        <v>43</v>
      </c>
      <c r="N369" s="13"/>
      <c r="O369" s="13"/>
      <c r="P369" s="2" t="s">
        <v>82</v>
      </c>
      <c r="Q369" s="2" t="s">
        <v>94</v>
      </c>
      <c r="R369" s="2" t="s">
        <v>94</v>
      </c>
      <c r="S369" s="2"/>
      <c r="T369" s="2" t="s">
        <v>805</v>
      </c>
      <c r="U369" s="2"/>
      <c r="V369" s="2"/>
    </row>
    <row r="370" spans="1:22" ht="31.5" x14ac:dyDescent="0.25">
      <c r="A370" s="1" t="str">
        <f>INDEX(Chuyenvien[Mã Chuyên viên],MATCH(Thongtin_CQDV[[#This Row],[Tham ke]],Chuyenvien[Tên thẩm kế],0),0)</f>
        <v>301e</v>
      </c>
      <c r="B370" s="1" t="s">
        <v>774</v>
      </c>
      <c r="C370" s="5" t="s">
        <v>795</v>
      </c>
      <c r="D370" s="5" t="s">
        <v>806</v>
      </c>
      <c r="E370" s="2"/>
      <c r="F370" s="2">
        <v>1010530</v>
      </c>
      <c r="G370" s="2">
        <v>1035595</v>
      </c>
      <c r="H370" s="11">
        <v>511</v>
      </c>
      <c r="I370" s="11">
        <v>160</v>
      </c>
      <c r="J370" s="11">
        <v>161</v>
      </c>
      <c r="K370" s="2" t="s">
        <v>36</v>
      </c>
      <c r="L370" s="2" t="s">
        <v>44</v>
      </c>
      <c r="M370" s="2">
        <v>43</v>
      </c>
      <c r="N370" s="13"/>
      <c r="O370" s="13"/>
      <c r="P370" s="2" t="s">
        <v>82</v>
      </c>
      <c r="Q370" s="2" t="s">
        <v>94</v>
      </c>
      <c r="R370" s="2" t="s">
        <v>94</v>
      </c>
      <c r="S370" s="2"/>
      <c r="T370" s="2" t="s">
        <v>807</v>
      </c>
      <c r="U370" s="2"/>
      <c r="V370" s="2"/>
    </row>
    <row r="371" spans="1:22" ht="31.5" x14ac:dyDescent="0.25">
      <c r="A371" s="1" t="str">
        <f>INDEX(Chuyenvien[Mã Chuyên viên],MATCH(Thongtin_CQDV[[#This Row],[Tham ke]],Chuyenvien[Tên thẩm kế],0),0)</f>
        <v>301e</v>
      </c>
      <c r="B371" s="1" t="s">
        <v>774</v>
      </c>
      <c r="C371" s="5" t="s">
        <v>795</v>
      </c>
      <c r="D371" s="5" t="s">
        <v>808</v>
      </c>
      <c r="E371" s="2"/>
      <c r="F371" s="2">
        <v>1010530</v>
      </c>
      <c r="G371" s="2">
        <v>1009996</v>
      </c>
      <c r="H371" s="11">
        <v>511</v>
      </c>
      <c r="I371" s="11">
        <v>160</v>
      </c>
      <c r="J371" s="11">
        <v>161</v>
      </c>
      <c r="K371" s="2" t="s">
        <v>36</v>
      </c>
      <c r="L371" s="2" t="s">
        <v>44</v>
      </c>
      <c r="M371" s="2">
        <v>43</v>
      </c>
      <c r="N371" s="13"/>
      <c r="O371" s="13"/>
      <c r="P371" s="2" t="s">
        <v>82</v>
      </c>
      <c r="Q371" s="2" t="s">
        <v>94</v>
      </c>
      <c r="R371" s="2" t="s">
        <v>94</v>
      </c>
      <c r="S371" s="2"/>
      <c r="T371" s="2" t="s">
        <v>809</v>
      </c>
      <c r="U371" s="2"/>
      <c r="V371" s="2"/>
    </row>
    <row r="372" spans="1:22" ht="31.5" x14ac:dyDescent="0.25">
      <c r="A372" s="1" t="str">
        <f>INDEX(Chuyenvien[Mã Chuyên viên],MATCH(Thongtin_CQDV[[#This Row],[Tham ke]],Chuyenvien[Tên thẩm kế],0),0)</f>
        <v>301e</v>
      </c>
      <c r="B372" s="1" t="s">
        <v>774</v>
      </c>
      <c r="C372" s="5" t="s">
        <v>795</v>
      </c>
      <c r="D372" s="5" t="s">
        <v>810</v>
      </c>
      <c r="E372" s="2"/>
      <c r="F372" s="2">
        <v>1010530</v>
      </c>
      <c r="G372" s="2">
        <v>1107935</v>
      </c>
      <c r="H372" s="11">
        <v>511</v>
      </c>
      <c r="I372" s="11">
        <v>340</v>
      </c>
      <c r="J372" s="11">
        <v>361</v>
      </c>
      <c r="K372" s="2" t="s">
        <v>36</v>
      </c>
      <c r="L372" s="2" t="s">
        <v>44</v>
      </c>
      <c r="M372" s="2">
        <v>43</v>
      </c>
      <c r="N372" s="13"/>
      <c r="O372" s="13"/>
      <c r="P372" s="2" t="s">
        <v>50</v>
      </c>
      <c r="Q372" s="2" t="s">
        <v>46</v>
      </c>
      <c r="R372" s="2" t="s">
        <v>47</v>
      </c>
      <c r="S372" s="2" t="s">
        <v>803</v>
      </c>
      <c r="T372" s="2"/>
      <c r="U372" s="2"/>
      <c r="V372" s="2" t="s">
        <v>65</v>
      </c>
    </row>
    <row r="373" spans="1:22" ht="31.5" x14ac:dyDescent="0.25">
      <c r="A373" s="1" t="str">
        <f>INDEX(Chuyenvien[Mã Chuyên viên],MATCH(Thongtin_CQDV[[#This Row],[Tham ke]],Chuyenvien[Tên thẩm kế],0),0)</f>
        <v>301e</v>
      </c>
      <c r="B373" s="1" t="s">
        <v>774</v>
      </c>
      <c r="C373" s="5" t="s">
        <v>795</v>
      </c>
      <c r="D373" s="5" t="s">
        <v>811</v>
      </c>
      <c r="E373" s="2"/>
      <c r="F373" s="2">
        <v>1010530</v>
      </c>
      <c r="G373" s="2">
        <v>1020344</v>
      </c>
      <c r="H373" s="11">
        <v>511</v>
      </c>
      <c r="I373" s="11">
        <v>280</v>
      </c>
      <c r="J373" s="11">
        <v>338</v>
      </c>
      <c r="K373" s="2" t="s">
        <v>36</v>
      </c>
      <c r="L373" s="2" t="s">
        <v>44</v>
      </c>
      <c r="M373" s="2">
        <v>43</v>
      </c>
      <c r="N373" s="13"/>
      <c r="O373" s="13"/>
      <c r="P373" s="2" t="s">
        <v>82</v>
      </c>
      <c r="Q373" s="2" t="s">
        <v>46</v>
      </c>
      <c r="R373" s="2" t="s">
        <v>47</v>
      </c>
      <c r="S373" s="2"/>
      <c r="T373" s="2" t="s">
        <v>812</v>
      </c>
      <c r="U373" s="2"/>
      <c r="V373" s="2"/>
    </row>
    <row r="374" spans="1:22" ht="47.25" x14ac:dyDescent="0.25">
      <c r="A374" s="1" t="str">
        <f>INDEX(Chuyenvien[Mã Chuyên viên],MATCH(Thongtin_CQDV[[#This Row],[Tham ke]],Chuyenvien[Tên thẩm kế],0),0)</f>
        <v>301e</v>
      </c>
      <c r="B374" s="1" t="s">
        <v>774</v>
      </c>
      <c r="C374" s="5" t="s">
        <v>795</v>
      </c>
      <c r="D374" s="5" t="s">
        <v>818</v>
      </c>
      <c r="E374" s="2"/>
      <c r="F374" s="2">
        <v>1010530</v>
      </c>
      <c r="G374" s="2">
        <v>1037376</v>
      </c>
      <c r="H374" s="11">
        <v>511</v>
      </c>
      <c r="I374" s="11">
        <v>160</v>
      </c>
      <c r="J374" s="11">
        <v>161</v>
      </c>
      <c r="K374" s="2" t="s">
        <v>36</v>
      </c>
      <c r="L374" s="2" t="s">
        <v>44</v>
      </c>
      <c r="M374" s="2">
        <v>43</v>
      </c>
      <c r="N374" s="13"/>
      <c r="O374" s="13"/>
      <c r="P374" s="2" t="s">
        <v>82</v>
      </c>
      <c r="Q374" s="2" t="s">
        <v>94</v>
      </c>
      <c r="R374" s="2" t="s">
        <v>94</v>
      </c>
      <c r="S374" s="2"/>
      <c r="T374" s="2" t="s">
        <v>819</v>
      </c>
      <c r="U374" s="2"/>
      <c r="V374" s="2"/>
    </row>
    <row r="375" spans="1:22" ht="31.5" x14ac:dyDescent="0.25">
      <c r="A375" s="6" t="str">
        <f>INDEX(Chuyenvien[Mã Chuyên viên],MATCH(Thongtin_CQDV[[#This Row],[Tham ke]],Chuyenvien[Tên thẩm kế],0),0)</f>
        <v>301e</v>
      </c>
      <c r="B375" s="1" t="s">
        <v>774</v>
      </c>
      <c r="C375" s="7" t="s">
        <v>795</v>
      </c>
      <c r="D375" s="7" t="s">
        <v>820</v>
      </c>
      <c r="E375" s="15"/>
      <c r="F375" s="15">
        <v>1010530</v>
      </c>
      <c r="G375" s="2">
        <v>1015690</v>
      </c>
      <c r="H375" s="11">
        <v>511</v>
      </c>
      <c r="I375" s="11">
        <v>70</v>
      </c>
      <c r="J375" s="11">
        <v>83</v>
      </c>
      <c r="K375" s="2" t="s">
        <v>36</v>
      </c>
      <c r="L375" s="2" t="s">
        <v>44</v>
      </c>
      <c r="M375" s="2">
        <v>43</v>
      </c>
      <c r="N375" s="13"/>
      <c r="O375" s="13"/>
      <c r="P375" s="2" t="s">
        <v>50</v>
      </c>
      <c r="Q375" s="2" t="s">
        <v>203</v>
      </c>
      <c r="R375" s="2" t="s">
        <v>203</v>
      </c>
      <c r="S375" s="2"/>
      <c r="T375" s="2" t="s">
        <v>821</v>
      </c>
      <c r="U375" s="2"/>
      <c r="V375" s="2"/>
    </row>
    <row r="376" spans="1:22" ht="31.5" x14ac:dyDescent="0.25">
      <c r="A376" s="1" t="str">
        <f>INDEX(Chuyenvien[Mã Chuyên viên],MATCH(Thongtin_CQDV[[#This Row],[Tham ke]],Chuyenvien[Tên thẩm kế],0),0)</f>
        <v>301e</v>
      </c>
      <c r="B376" s="1" t="s">
        <v>774</v>
      </c>
      <c r="C376" s="5" t="s">
        <v>795</v>
      </c>
      <c r="D376" s="5" t="s">
        <v>802</v>
      </c>
      <c r="E376" s="2"/>
      <c r="F376" s="2">
        <v>1010530</v>
      </c>
      <c r="G376" s="2">
        <v>1041168</v>
      </c>
      <c r="H376" s="11">
        <v>511</v>
      </c>
      <c r="I376" s="11">
        <v>280</v>
      </c>
      <c r="J376" s="11">
        <v>338</v>
      </c>
      <c r="K376" s="2" t="s">
        <v>36</v>
      </c>
      <c r="L376" s="2" t="s">
        <v>44</v>
      </c>
      <c r="M376" s="2">
        <v>141</v>
      </c>
      <c r="N376" s="13"/>
      <c r="O376" s="13"/>
      <c r="P376" s="2" t="s">
        <v>50</v>
      </c>
      <c r="Q376" s="2" t="s">
        <v>46</v>
      </c>
      <c r="R376" s="2" t="s">
        <v>47</v>
      </c>
      <c r="S376" s="2" t="s">
        <v>803</v>
      </c>
      <c r="T376" s="2"/>
      <c r="U376" s="2"/>
      <c r="V376" s="2" t="s">
        <v>65</v>
      </c>
    </row>
    <row r="377" spans="1:22" ht="31.5" x14ac:dyDescent="0.25">
      <c r="A377" s="1" t="str">
        <f>INDEX(Chuyenvien[Mã Chuyên viên],MATCH(Thongtin_CQDV[[#This Row],[Tham ke]],Chuyenvien[Tên thẩm kế],0),0)</f>
        <v>301e</v>
      </c>
      <c r="B377" s="1" t="s">
        <v>774</v>
      </c>
      <c r="C377" s="5" t="s">
        <v>795</v>
      </c>
      <c r="D377" s="5" t="s">
        <v>813</v>
      </c>
      <c r="E377" s="2"/>
      <c r="F377" s="2">
        <v>1010530</v>
      </c>
      <c r="G377" s="2">
        <v>1114213</v>
      </c>
      <c r="H377" s="11">
        <v>511</v>
      </c>
      <c r="I377" s="11">
        <v>280</v>
      </c>
      <c r="J377" s="11">
        <v>338</v>
      </c>
      <c r="K377" s="2" t="s">
        <v>36</v>
      </c>
      <c r="L377" s="2" t="s">
        <v>44</v>
      </c>
      <c r="M377" s="2">
        <v>141</v>
      </c>
      <c r="N377" s="13"/>
      <c r="O377" s="13"/>
      <c r="P377" s="2" t="s">
        <v>82</v>
      </c>
      <c r="Q377" s="2" t="s">
        <v>46</v>
      </c>
      <c r="R377" s="2" t="s">
        <v>47</v>
      </c>
      <c r="S377" s="2"/>
      <c r="T377" s="2" t="s">
        <v>814</v>
      </c>
      <c r="U377" s="2"/>
      <c r="V377" s="2"/>
    </row>
    <row r="378" spans="1:22" ht="31.5" x14ac:dyDescent="0.25">
      <c r="A378" s="1" t="str">
        <f>INDEX(Chuyenvien[Mã Chuyên viên],MATCH(Thongtin_CQDV[[#This Row],[Tham ke]],Chuyenvien[Tên thẩm kế],0),0)</f>
        <v>301e</v>
      </c>
      <c r="B378" s="1" t="s">
        <v>774</v>
      </c>
      <c r="C378" s="5" t="s">
        <v>795</v>
      </c>
      <c r="D378" s="5" t="s">
        <v>815</v>
      </c>
      <c r="E378" s="2"/>
      <c r="F378" s="2">
        <v>1010530</v>
      </c>
      <c r="G378" s="2">
        <v>1085970</v>
      </c>
      <c r="H378" s="11">
        <v>511</v>
      </c>
      <c r="I378" s="11">
        <v>280</v>
      </c>
      <c r="J378" s="11">
        <v>338</v>
      </c>
      <c r="K378" s="2" t="s">
        <v>36</v>
      </c>
      <c r="L378" s="2" t="s">
        <v>44</v>
      </c>
      <c r="M378" s="2">
        <v>141</v>
      </c>
      <c r="N378" s="13"/>
      <c r="O378" s="13"/>
      <c r="P378" s="2" t="s">
        <v>50</v>
      </c>
      <c r="Q378" s="2" t="s">
        <v>46</v>
      </c>
      <c r="R378" s="2" t="s">
        <v>47</v>
      </c>
      <c r="S378" s="2" t="s">
        <v>803</v>
      </c>
      <c r="T378" s="2"/>
      <c r="U378" s="2"/>
      <c r="V378" s="2" t="s">
        <v>65</v>
      </c>
    </row>
    <row r="379" spans="1:22" ht="31.5" x14ac:dyDescent="0.25">
      <c r="A379" s="1" t="str">
        <f>INDEX(Chuyenvien[Mã Chuyên viên],MATCH(Thongtin_CQDV[[#This Row],[Tham ke]],Chuyenvien[Tên thẩm kế],0),0)</f>
        <v>301e</v>
      </c>
      <c r="B379" s="1" t="s">
        <v>774</v>
      </c>
      <c r="C379" s="5" t="s">
        <v>795</v>
      </c>
      <c r="D379" s="5" t="s">
        <v>816</v>
      </c>
      <c r="E379" s="2"/>
      <c r="F379" s="2">
        <v>1010530</v>
      </c>
      <c r="G379" s="2">
        <v>1083277</v>
      </c>
      <c r="H379" s="11">
        <v>511</v>
      </c>
      <c r="I379" s="11">
        <v>100</v>
      </c>
      <c r="J379" s="11">
        <v>103</v>
      </c>
      <c r="K379" s="2" t="s">
        <v>36</v>
      </c>
      <c r="L379" s="2" t="s">
        <v>44</v>
      </c>
      <c r="M379" s="2">
        <v>141</v>
      </c>
      <c r="N379" s="13"/>
      <c r="O379" s="13"/>
      <c r="P379" s="2" t="s">
        <v>50</v>
      </c>
      <c r="Q379" s="2" t="s">
        <v>73</v>
      </c>
      <c r="R379" s="2" t="s">
        <v>73</v>
      </c>
      <c r="S379" s="2"/>
      <c r="T379" s="2" t="s">
        <v>817</v>
      </c>
      <c r="U379" s="2"/>
      <c r="V379" s="2"/>
    </row>
    <row r="380" spans="1:22" ht="47.25" x14ac:dyDescent="0.25">
      <c r="A380" s="6" t="str">
        <f>INDEX(Chuyenvien[Mã Chuyên viên],MATCH(Thongtin_CQDV[[#This Row],[Tham ke]],Chuyenvien[Tên thẩm kế],0),0)</f>
        <v>411e</v>
      </c>
      <c r="B380" s="1" t="s">
        <v>87</v>
      </c>
      <c r="C380" s="7" t="s">
        <v>982</v>
      </c>
      <c r="D380" s="7" t="s">
        <v>983</v>
      </c>
      <c r="E380" s="15"/>
      <c r="F380" s="15"/>
      <c r="G380" s="2">
        <v>1053630</v>
      </c>
      <c r="H380" s="11">
        <v>560</v>
      </c>
      <c r="I380" s="11">
        <v>70</v>
      </c>
      <c r="J380" s="11">
        <v>85</v>
      </c>
      <c r="K380" s="2" t="s">
        <v>981</v>
      </c>
      <c r="L380" s="2" t="s">
        <v>949</v>
      </c>
      <c r="M380" s="2">
        <v>0</v>
      </c>
      <c r="N380" s="13"/>
      <c r="O380" s="13"/>
      <c r="P380" s="2"/>
      <c r="Q380" s="2"/>
      <c r="R380" s="2"/>
      <c r="S380" s="2"/>
      <c r="T380" s="2"/>
      <c r="U380" s="2"/>
      <c r="V380" s="2"/>
    </row>
    <row r="381" spans="1:22" ht="31.5" x14ac:dyDescent="0.25">
      <c r="A381" s="6" t="str">
        <f>INDEX(Chuyenvien[Mã Chuyên viên],MATCH(Thongtin_CQDV[[#This Row],[Tham ke]],Chuyenvien[Tên thẩm kế],0),0)</f>
        <v>301e</v>
      </c>
      <c r="B381" s="1" t="s">
        <v>774</v>
      </c>
      <c r="C381" s="7" t="s">
        <v>979</v>
      </c>
      <c r="D381" s="7" t="s">
        <v>980</v>
      </c>
      <c r="E381" s="15"/>
      <c r="F381" s="15"/>
      <c r="G381" s="2">
        <v>1053629</v>
      </c>
      <c r="H381" s="11">
        <v>599</v>
      </c>
      <c r="I381" s="11">
        <v>280</v>
      </c>
      <c r="J381" s="11">
        <v>332</v>
      </c>
      <c r="K381" s="2" t="s">
        <v>981</v>
      </c>
      <c r="L381" s="2" t="s">
        <v>949</v>
      </c>
      <c r="M381" s="2">
        <v>0</v>
      </c>
      <c r="N381" s="13"/>
      <c r="O381" s="13"/>
      <c r="P381" s="2"/>
      <c r="Q381" s="2"/>
      <c r="R381" s="2"/>
      <c r="S381" s="2"/>
      <c r="T381" s="2"/>
      <c r="U381" s="2"/>
      <c r="V381" s="2"/>
    </row>
    <row r="382" spans="1:22" ht="31.5" x14ac:dyDescent="0.25">
      <c r="A382" s="6" t="str">
        <f>INDEX(Chuyenvien[Mã Chuyên viên],MATCH(Thongtin_CQDV[[#This Row],[Tham ke]],Chuyenvien[Tên thẩm kế],0),0)</f>
        <v>301e</v>
      </c>
      <c r="B382" s="1" t="s">
        <v>774</v>
      </c>
      <c r="C382" s="7" t="s">
        <v>979</v>
      </c>
      <c r="D382" s="7" t="s">
        <v>980</v>
      </c>
      <c r="E382" s="15"/>
      <c r="F382" s="15"/>
      <c r="G382" s="2">
        <v>1053629</v>
      </c>
      <c r="H382" s="11">
        <v>560</v>
      </c>
      <c r="I382" s="11">
        <v>40</v>
      </c>
      <c r="J382" s="11">
        <v>41</v>
      </c>
      <c r="K382" s="2" t="s">
        <v>981</v>
      </c>
      <c r="L382" s="2" t="s">
        <v>949</v>
      </c>
      <c r="M382" s="2">
        <v>0</v>
      </c>
      <c r="N382" s="13"/>
      <c r="O382" s="13"/>
      <c r="P382" s="2"/>
      <c r="Q382" s="2"/>
      <c r="R382" s="2"/>
      <c r="S382" s="2"/>
      <c r="T382" s="2"/>
      <c r="U382" s="2"/>
      <c r="V382" s="2"/>
    </row>
    <row r="383" spans="1:22" ht="31.5" x14ac:dyDescent="0.25">
      <c r="A383" s="6" t="str">
        <f>INDEX(Chuyenvien[Mã Chuyên viên],MATCH(Thongtin_CQDV[[#This Row],[Tham ke]],Chuyenvien[Tên thẩm kế],0),0)</f>
        <v>301e</v>
      </c>
      <c r="B383" s="1" t="s">
        <v>774</v>
      </c>
      <c r="C383" s="7" t="s">
        <v>984</v>
      </c>
      <c r="D383" s="7" t="s">
        <v>984</v>
      </c>
      <c r="E383" s="15"/>
      <c r="F383" s="15"/>
      <c r="G383" s="2">
        <v>1058536</v>
      </c>
      <c r="H383" s="11">
        <v>560</v>
      </c>
      <c r="I383" s="11"/>
      <c r="J383" s="11">
        <v>411</v>
      </c>
      <c r="K383" s="2" t="s">
        <v>981</v>
      </c>
      <c r="L383" s="2" t="s">
        <v>949</v>
      </c>
      <c r="M383" s="2">
        <v>0</v>
      </c>
      <c r="N383" s="13"/>
      <c r="O383" s="13"/>
      <c r="P383" s="2"/>
      <c r="Q383" s="2"/>
      <c r="R383" s="2"/>
      <c r="S383" s="2"/>
      <c r="T383" s="2"/>
      <c r="U383" s="2"/>
      <c r="V383" s="2"/>
    </row>
    <row r="384" spans="1:22" ht="31.5" x14ac:dyDescent="0.25">
      <c r="A384" s="6" t="str">
        <f>INDEX(Chuyenvien[Mã Chuyên viên],MATCH(Thongtin_CQDV[[#This Row],[Tham ke]],Chuyenvien[Tên thẩm kế],0),0)</f>
        <v>301e</v>
      </c>
      <c r="B384" s="1" t="s">
        <v>774</v>
      </c>
      <c r="C384" s="7" t="s">
        <v>986</v>
      </c>
      <c r="D384" s="7" t="s">
        <v>986</v>
      </c>
      <c r="E384" s="15"/>
      <c r="F384" s="15"/>
      <c r="G384" s="2">
        <v>1056912</v>
      </c>
      <c r="H384" s="11">
        <v>560</v>
      </c>
      <c r="I384" s="11"/>
      <c r="J384" s="11">
        <v>411</v>
      </c>
      <c r="K384" s="2" t="s">
        <v>981</v>
      </c>
      <c r="L384" s="2" t="s">
        <v>949</v>
      </c>
      <c r="M384" s="2">
        <v>0</v>
      </c>
      <c r="N384" s="13"/>
      <c r="O384" s="13"/>
      <c r="P384" s="2"/>
      <c r="Q384" s="2"/>
      <c r="R384" s="2"/>
      <c r="S384" s="2"/>
      <c r="T384" s="2"/>
      <c r="U384" s="2"/>
      <c r="V384" s="2"/>
    </row>
    <row r="385" spans="1:22" ht="31.5" x14ac:dyDescent="0.25">
      <c r="A385" s="6" t="str">
        <f>INDEX(Chuyenvien[Mã Chuyên viên],MATCH(Thongtin_CQDV[[#This Row],[Tham ke]],Chuyenvien[Tên thẩm kế],0),0)</f>
        <v>301e</v>
      </c>
      <c r="B385" s="1" t="s">
        <v>774</v>
      </c>
      <c r="C385" s="7" t="s">
        <v>987</v>
      </c>
      <c r="D385" s="7" t="s">
        <v>987</v>
      </c>
      <c r="E385" s="15"/>
      <c r="F385" s="15"/>
      <c r="G385" s="2">
        <v>1053633</v>
      </c>
      <c r="H385" s="11">
        <v>560</v>
      </c>
      <c r="I385" s="11"/>
      <c r="J385" s="11">
        <v>411</v>
      </c>
      <c r="K385" s="2" t="s">
        <v>981</v>
      </c>
      <c r="L385" s="2" t="s">
        <v>949</v>
      </c>
      <c r="M385" s="2">
        <v>0</v>
      </c>
      <c r="N385" s="13"/>
      <c r="O385" s="13"/>
      <c r="P385" s="2"/>
      <c r="Q385" s="2"/>
      <c r="R385" s="2"/>
      <c r="S385" s="2"/>
      <c r="T385" s="2"/>
      <c r="U385" s="2"/>
      <c r="V385" s="2"/>
    </row>
    <row r="386" spans="1:22" ht="47.25" x14ac:dyDescent="0.25">
      <c r="A386" s="6" t="str">
        <f>INDEX(Chuyenvien[Mã Chuyên viên],MATCH(Thongtin_CQDV[[#This Row],[Tham ke]],Chuyenvien[Tên thẩm kế],0),0)</f>
        <v>301e</v>
      </c>
      <c r="B386" s="1" t="s">
        <v>774</v>
      </c>
      <c r="C386" s="7" t="s">
        <v>988</v>
      </c>
      <c r="D386" s="7" t="s">
        <v>988</v>
      </c>
      <c r="E386" s="15"/>
      <c r="F386" s="15"/>
      <c r="G386" s="2">
        <v>1035662</v>
      </c>
      <c r="H386" s="11">
        <v>599</v>
      </c>
      <c r="I386" s="11"/>
      <c r="J386" s="11">
        <v>41</v>
      </c>
      <c r="K386" s="2" t="s">
        <v>981</v>
      </c>
      <c r="L386" s="2" t="s">
        <v>949</v>
      </c>
      <c r="M386" s="2">
        <v>0</v>
      </c>
      <c r="N386" s="13"/>
      <c r="O386" s="13"/>
      <c r="P386" s="2"/>
      <c r="Q386" s="2"/>
      <c r="R386" s="2"/>
      <c r="S386" s="2"/>
      <c r="T386" s="2"/>
      <c r="U386" s="2"/>
      <c r="V386" s="2"/>
    </row>
    <row r="387" spans="1:22" ht="47.25" x14ac:dyDescent="0.25">
      <c r="A387" s="6" t="str">
        <f>INDEX(Chuyenvien[Mã Chuyên viên],MATCH(Thongtin_CQDV[[#This Row],[Tham ke]],Chuyenvien[Tên thẩm kế],0),0)</f>
        <v>301e</v>
      </c>
      <c r="B387" s="1" t="s">
        <v>774</v>
      </c>
      <c r="C387" s="7" t="s">
        <v>989</v>
      </c>
      <c r="D387" s="7" t="s">
        <v>990</v>
      </c>
      <c r="E387" s="15"/>
      <c r="F387" s="15"/>
      <c r="G387" s="2">
        <v>1054439</v>
      </c>
      <c r="H387" s="11">
        <v>560</v>
      </c>
      <c r="I387" s="11"/>
      <c r="J387" s="11">
        <v>411</v>
      </c>
      <c r="K387" s="2" t="s">
        <v>981</v>
      </c>
      <c r="L387" s="2" t="s">
        <v>949</v>
      </c>
      <c r="M387" s="2">
        <v>0</v>
      </c>
      <c r="N387" s="13"/>
      <c r="O387" s="13"/>
      <c r="P387" s="2"/>
      <c r="Q387" s="2"/>
      <c r="R387" s="2"/>
      <c r="S387" s="2"/>
      <c r="T387" s="2"/>
      <c r="U387" s="2"/>
      <c r="V387" s="2"/>
    </row>
    <row r="388" spans="1:22" ht="31.5" x14ac:dyDescent="0.25">
      <c r="A388" s="6" t="str">
        <f>INDEX(Chuyenvien[Mã Chuyên viên],MATCH(Thongtin_CQDV[[#This Row],[Tham ke]],Chuyenvien[Tên thẩm kế],0),0)</f>
        <v>301e</v>
      </c>
      <c r="B388" s="1" t="s">
        <v>774</v>
      </c>
      <c r="C388" s="7" t="s">
        <v>991</v>
      </c>
      <c r="D388" s="7" t="s">
        <v>992</v>
      </c>
      <c r="E388" s="15"/>
      <c r="F388" s="15"/>
      <c r="G388" s="2">
        <v>1067821</v>
      </c>
      <c r="H388" s="11">
        <v>560</v>
      </c>
      <c r="I388" s="11"/>
      <c r="J388" s="11">
        <v>411</v>
      </c>
      <c r="K388" s="2" t="s">
        <v>981</v>
      </c>
      <c r="L388" s="2" t="s">
        <v>949</v>
      </c>
      <c r="M388" s="2">
        <v>0</v>
      </c>
      <c r="N388" s="13"/>
      <c r="O388" s="13"/>
      <c r="P388" s="2"/>
      <c r="Q388" s="2"/>
      <c r="R388" s="2"/>
      <c r="S388" s="2"/>
      <c r="T388" s="2"/>
      <c r="U388" s="2"/>
      <c r="V388" s="2"/>
    </row>
    <row r="389" spans="1:22" ht="63" x14ac:dyDescent="0.25">
      <c r="A389" s="6" t="str">
        <f>INDEX(Chuyenvien[Mã Chuyên viên],MATCH(Thongtin_CQDV[[#This Row],[Tham ke]],Chuyenvien[Tên thẩm kế],0),0)</f>
        <v>301e</v>
      </c>
      <c r="B389" s="1" t="s">
        <v>774</v>
      </c>
      <c r="C389" s="7" t="s">
        <v>993</v>
      </c>
      <c r="D389" s="7" t="s">
        <v>994</v>
      </c>
      <c r="E389" s="15"/>
      <c r="F389" s="15"/>
      <c r="G389" s="2">
        <v>1056138</v>
      </c>
      <c r="H389" s="11">
        <v>560</v>
      </c>
      <c r="I389" s="11"/>
      <c r="J389" s="11">
        <v>411</v>
      </c>
      <c r="K389" s="2" t="s">
        <v>981</v>
      </c>
      <c r="L389" s="2" t="s">
        <v>949</v>
      </c>
      <c r="M389" s="2">
        <v>0</v>
      </c>
      <c r="N389" s="13"/>
      <c r="O389" s="13"/>
      <c r="P389" s="2"/>
      <c r="Q389" s="2"/>
      <c r="R389" s="2"/>
      <c r="S389" s="2"/>
      <c r="T389" s="2"/>
      <c r="U389" s="2"/>
      <c r="V389" s="2"/>
    </row>
    <row r="390" spans="1:22" ht="47.25" x14ac:dyDescent="0.25">
      <c r="A390" s="6" t="str">
        <f>INDEX(Chuyenvien[Mã Chuyên viên],MATCH(Thongtin_CQDV[[#This Row],[Tham ke]],Chuyenvien[Tên thẩm kế],0),0)</f>
        <v>301e</v>
      </c>
      <c r="B390" s="1" t="s">
        <v>774</v>
      </c>
      <c r="C390" s="7" t="s">
        <v>995</v>
      </c>
      <c r="D390" s="7" t="s">
        <v>996</v>
      </c>
      <c r="E390" s="15"/>
      <c r="F390" s="15"/>
      <c r="G390" s="2">
        <v>1054502</v>
      </c>
      <c r="H390" s="11">
        <v>560</v>
      </c>
      <c r="I390" s="11"/>
      <c r="J390" s="11">
        <v>411</v>
      </c>
      <c r="K390" s="2" t="s">
        <v>981</v>
      </c>
      <c r="L390" s="2" t="s">
        <v>949</v>
      </c>
      <c r="M390" s="2">
        <v>0</v>
      </c>
      <c r="N390" s="13"/>
      <c r="O390" s="13"/>
      <c r="P390" s="2"/>
      <c r="Q390" s="2"/>
      <c r="R390" s="2"/>
      <c r="S390" s="2"/>
      <c r="T390" s="2"/>
      <c r="U390" s="2"/>
      <c r="V390" s="2"/>
    </row>
    <row r="391" spans="1:22" ht="47.25" x14ac:dyDescent="0.25">
      <c r="A391" s="6" t="str">
        <f>INDEX(Chuyenvien[Mã Chuyên viên],MATCH(Thongtin_CQDV[[#This Row],[Tham ke]],Chuyenvien[Tên thẩm kế],0),0)</f>
        <v>301e</v>
      </c>
      <c r="B391" s="1" t="s">
        <v>774</v>
      </c>
      <c r="C391" s="7" t="s">
        <v>997</v>
      </c>
      <c r="D391" s="7" t="s">
        <v>998</v>
      </c>
      <c r="E391" s="15"/>
      <c r="F391" s="15"/>
      <c r="G391" s="2">
        <v>1052996</v>
      </c>
      <c r="H391" s="11">
        <v>560</v>
      </c>
      <c r="I391" s="11"/>
      <c r="J391" s="11">
        <v>411</v>
      </c>
      <c r="K391" s="2" t="s">
        <v>981</v>
      </c>
      <c r="L391" s="2" t="s">
        <v>949</v>
      </c>
      <c r="M391" s="2">
        <v>0</v>
      </c>
      <c r="N391" s="13"/>
      <c r="O391" s="13"/>
      <c r="P391" s="2"/>
      <c r="Q391" s="2"/>
      <c r="R391" s="2"/>
      <c r="S391" s="2"/>
      <c r="T391" s="2"/>
      <c r="U391" s="2"/>
      <c r="V391" s="2"/>
    </row>
    <row r="392" spans="1:22" ht="31.5" x14ac:dyDescent="0.25">
      <c r="A392" s="1" t="str">
        <f>INDEX(Chuyenvien[Mã Chuyên viên],MATCH(Thongtin_CQDV[[#This Row],[Tham ke]],Chuyenvien[Tên thẩm kế],0),0)</f>
        <v>301e</v>
      </c>
      <c r="B392" s="1" t="s">
        <v>774</v>
      </c>
      <c r="C392" s="5" t="s">
        <v>795</v>
      </c>
      <c r="D392" s="5" t="s">
        <v>820</v>
      </c>
      <c r="E392" s="2"/>
      <c r="F392" s="2">
        <v>1010530</v>
      </c>
      <c r="G392" s="2">
        <v>1015690</v>
      </c>
      <c r="H392" s="11">
        <v>511</v>
      </c>
      <c r="I392" s="11">
        <v>70</v>
      </c>
      <c r="J392" s="11">
        <v>85</v>
      </c>
      <c r="K392" s="2" t="s">
        <v>36</v>
      </c>
      <c r="L392" s="2"/>
      <c r="M392" s="2">
        <v>43</v>
      </c>
      <c r="N392" s="13"/>
      <c r="O392" s="13"/>
      <c r="P392" s="2" t="s">
        <v>50</v>
      </c>
      <c r="Q392" s="2" t="s">
        <v>203</v>
      </c>
      <c r="R392" s="2" t="s">
        <v>203</v>
      </c>
      <c r="S392" s="2"/>
      <c r="T392" s="2" t="s">
        <v>821</v>
      </c>
      <c r="U392" s="2"/>
      <c r="V392" s="2"/>
    </row>
    <row r="393" spans="1:22" ht="31.5" x14ac:dyDescent="0.25">
      <c r="A393" s="1" t="str">
        <f>INDEX(Chuyenvien[Mã Chuyên viên],MATCH(Thongtin_CQDV[[#This Row],[Tham ke]],Chuyenvien[Tên thẩm kế],0),0)</f>
        <v>302e</v>
      </c>
      <c r="B393" s="1" t="s">
        <v>480</v>
      </c>
      <c r="C393" s="5" t="s">
        <v>481</v>
      </c>
      <c r="D393" s="5" t="s">
        <v>543</v>
      </c>
      <c r="E393" s="2"/>
      <c r="F393" s="2">
        <v>1047475</v>
      </c>
      <c r="G393" s="2">
        <v>1076612</v>
      </c>
      <c r="H393" s="11">
        <v>423</v>
      </c>
      <c r="I393" s="11">
        <v>340</v>
      </c>
      <c r="J393" s="11">
        <v>341</v>
      </c>
      <c r="K393" s="2" t="s">
        <v>36</v>
      </c>
      <c r="L393" s="2" t="s">
        <v>37</v>
      </c>
      <c r="M393" s="2">
        <v>130</v>
      </c>
      <c r="N393" s="13"/>
      <c r="O393" s="13"/>
      <c r="P393" s="2"/>
      <c r="Q393" s="2"/>
      <c r="R393" s="2"/>
      <c r="S393" s="2"/>
      <c r="T393" s="2"/>
      <c r="U393" s="2"/>
      <c r="V393" s="2"/>
    </row>
    <row r="394" spans="1:22" ht="47.25" x14ac:dyDescent="0.25">
      <c r="A394" s="1" t="str">
        <f>INDEX(Chuyenvien[Mã Chuyên viên],MATCH(Thongtin_CQDV[[#This Row],[Tham ke]],Chuyenvien[Tên thẩm kế],0),0)</f>
        <v>302e</v>
      </c>
      <c r="B394" s="1" t="s">
        <v>480</v>
      </c>
      <c r="C394" s="5" t="s">
        <v>935</v>
      </c>
      <c r="D394" s="5" t="s">
        <v>938</v>
      </c>
      <c r="E394" s="2"/>
      <c r="F394" s="2">
        <v>1125462</v>
      </c>
      <c r="G394" s="2">
        <v>1125462</v>
      </c>
      <c r="H394" s="11">
        <v>599</v>
      </c>
      <c r="I394" s="11">
        <v>340</v>
      </c>
      <c r="J394" s="11">
        <v>341</v>
      </c>
      <c r="K394" s="2" t="s">
        <v>36</v>
      </c>
      <c r="L394" s="2" t="s">
        <v>37</v>
      </c>
      <c r="M394" s="2">
        <v>130</v>
      </c>
      <c r="N394" s="13"/>
      <c r="O394" s="13"/>
      <c r="P394" s="2"/>
      <c r="Q394" s="2"/>
      <c r="R394" s="2"/>
      <c r="S394" s="2"/>
      <c r="T394" s="2"/>
      <c r="U394" s="2"/>
      <c r="V394" s="2"/>
    </row>
    <row r="395" spans="1:22" ht="31.5" x14ac:dyDescent="0.25">
      <c r="A395" s="1" t="str">
        <f>INDEX(Chuyenvien[Mã Chuyên viên],MATCH(Thongtin_CQDV[[#This Row],[Tham ke]],Chuyenvien[Tên thẩm kế],0),0)</f>
        <v>302e</v>
      </c>
      <c r="B395" s="1" t="s">
        <v>480</v>
      </c>
      <c r="C395" s="5" t="s">
        <v>481</v>
      </c>
      <c r="D395" s="5" t="s">
        <v>572</v>
      </c>
      <c r="E395" s="2"/>
      <c r="F395" s="2">
        <v>1047475</v>
      </c>
      <c r="G395" s="2">
        <v>1059615</v>
      </c>
      <c r="H395" s="11">
        <v>423</v>
      </c>
      <c r="I395" s="11">
        <v>340</v>
      </c>
      <c r="J395" s="11">
        <v>341</v>
      </c>
      <c r="K395" s="2" t="s">
        <v>36</v>
      </c>
      <c r="L395" s="2" t="s">
        <v>37</v>
      </c>
      <c r="M395" s="2">
        <v>130</v>
      </c>
      <c r="N395" s="13"/>
      <c r="O395" s="13"/>
      <c r="P395" s="2"/>
      <c r="Q395" s="2"/>
      <c r="R395" s="2"/>
      <c r="S395" s="2"/>
      <c r="T395" s="2"/>
      <c r="U395" s="2"/>
      <c r="V395" s="2"/>
    </row>
    <row r="396" spans="1:22" ht="47.25" x14ac:dyDescent="0.25">
      <c r="A396" s="1" t="str">
        <f>INDEX(Chuyenvien[Mã Chuyên viên],MATCH(Thongtin_CQDV[[#This Row],[Tham ke]],Chuyenvien[Tên thẩm kế],0),0)</f>
        <v>302e</v>
      </c>
      <c r="B396" s="1" t="s">
        <v>480</v>
      </c>
      <c r="C396" s="5" t="s">
        <v>481</v>
      </c>
      <c r="D396" s="5" t="s">
        <v>482</v>
      </c>
      <c r="E396" s="2"/>
      <c r="F396" s="2">
        <v>1047475</v>
      </c>
      <c r="G396" s="2">
        <v>3018333</v>
      </c>
      <c r="H396" s="11">
        <v>423</v>
      </c>
      <c r="I396" s="11">
        <v>130</v>
      </c>
      <c r="J396" s="11">
        <v>139</v>
      </c>
      <c r="K396" s="2" t="s">
        <v>36</v>
      </c>
      <c r="L396" s="2" t="s">
        <v>44</v>
      </c>
      <c r="M396" s="2">
        <v>43</v>
      </c>
      <c r="N396" s="13" t="s">
        <v>170</v>
      </c>
      <c r="O396" s="13">
        <v>43586</v>
      </c>
      <c r="P396" s="2" t="s">
        <v>45</v>
      </c>
      <c r="Q396" s="2" t="s">
        <v>483</v>
      </c>
      <c r="R396" s="2" t="s">
        <v>483</v>
      </c>
      <c r="S396" s="2"/>
      <c r="T396" s="2" t="s">
        <v>484</v>
      </c>
      <c r="U396" s="2"/>
      <c r="V396" s="2"/>
    </row>
    <row r="397" spans="1:22" ht="31.5" x14ac:dyDescent="0.25">
      <c r="A397" s="1" t="str">
        <f>INDEX(Chuyenvien[Mã Chuyên viên],MATCH(Thongtin_CQDV[[#This Row],[Tham ke]],Chuyenvien[Tên thẩm kế],0),0)</f>
        <v>302e</v>
      </c>
      <c r="B397" s="1" t="s">
        <v>480</v>
      </c>
      <c r="C397" s="5" t="s">
        <v>481</v>
      </c>
      <c r="D397" s="5" t="s">
        <v>485</v>
      </c>
      <c r="E397" s="2"/>
      <c r="F397" s="2">
        <v>1047475</v>
      </c>
      <c r="G397" s="2">
        <v>0</v>
      </c>
      <c r="H397" s="11">
        <v>423</v>
      </c>
      <c r="I397" s="11">
        <v>130</v>
      </c>
      <c r="J397" s="11">
        <v>132</v>
      </c>
      <c r="K397" s="2" t="s">
        <v>36</v>
      </c>
      <c r="L397" s="2" t="s">
        <v>44</v>
      </c>
      <c r="M397" s="2">
        <v>43</v>
      </c>
      <c r="N397" s="13"/>
      <c r="O397" s="13"/>
      <c r="P397" s="2" t="s">
        <v>45</v>
      </c>
      <c r="Q397" s="2" t="s">
        <v>483</v>
      </c>
      <c r="R397" s="2" t="s">
        <v>483</v>
      </c>
      <c r="S397" s="2"/>
      <c r="T397" s="2" t="s">
        <v>486</v>
      </c>
      <c r="U397" s="2"/>
      <c r="V397" s="2"/>
    </row>
    <row r="398" spans="1:22" ht="31.5" x14ac:dyDescent="0.25">
      <c r="A398" s="1" t="str">
        <f>INDEX(Chuyenvien[Mã Chuyên viên],MATCH(Thongtin_CQDV[[#This Row],[Tham ke]],Chuyenvien[Tên thẩm kế],0),0)</f>
        <v>302e</v>
      </c>
      <c r="B398" s="1" t="s">
        <v>480</v>
      </c>
      <c r="C398" s="5" t="s">
        <v>481</v>
      </c>
      <c r="D398" s="5" t="s">
        <v>487</v>
      </c>
      <c r="E398" s="2"/>
      <c r="F398" s="2">
        <v>1047475</v>
      </c>
      <c r="G398" s="2">
        <v>1046692</v>
      </c>
      <c r="H398" s="11">
        <v>423</v>
      </c>
      <c r="I398" s="11">
        <v>130</v>
      </c>
      <c r="J398" s="11">
        <v>132</v>
      </c>
      <c r="K398" s="2" t="s">
        <v>36</v>
      </c>
      <c r="L398" s="2" t="s">
        <v>44</v>
      </c>
      <c r="M398" s="2">
        <v>43</v>
      </c>
      <c r="N398" s="13"/>
      <c r="O398" s="13"/>
      <c r="P398" s="2" t="s">
        <v>45</v>
      </c>
      <c r="Q398" s="2" t="s">
        <v>483</v>
      </c>
      <c r="R398" s="2" t="s">
        <v>483</v>
      </c>
      <c r="S398" s="2"/>
      <c r="T398" s="2" t="s">
        <v>488</v>
      </c>
      <c r="U398" s="2"/>
      <c r="V398" s="2"/>
    </row>
    <row r="399" spans="1:22" ht="31.5" x14ac:dyDescent="0.25">
      <c r="A399" s="1" t="str">
        <f>INDEX(Chuyenvien[Mã Chuyên viên],MATCH(Thongtin_CQDV[[#This Row],[Tham ke]],Chuyenvien[Tên thẩm kế],0),0)</f>
        <v>302e</v>
      </c>
      <c r="B399" s="1" t="s">
        <v>480</v>
      </c>
      <c r="C399" s="5" t="s">
        <v>481</v>
      </c>
      <c r="D399" s="5" t="s">
        <v>489</v>
      </c>
      <c r="E399" s="2"/>
      <c r="F399" s="2">
        <v>1047475</v>
      </c>
      <c r="G399" s="2">
        <v>1042863</v>
      </c>
      <c r="H399" s="11">
        <v>423</v>
      </c>
      <c r="I399" s="11">
        <v>130</v>
      </c>
      <c r="J399" s="11">
        <v>132</v>
      </c>
      <c r="K399" s="2" t="s">
        <v>36</v>
      </c>
      <c r="L399" s="2" t="s">
        <v>44</v>
      </c>
      <c r="M399" s="2">
        <v>43</v>
      </c>
      <c r="N399" s="13"/>
      <c r="O399" s="13"/>
      <c r="P399" s="2" t="s">
        <v>45</v>
      </c>
      <c r="Q399" s="2" t="s">
        <v>483</v>
      </c>
      <c r="R399" s="2" t="s">
        <v>483</v>
      </c>
      <c r="S399" s="2"/>
      <c r="T399" s="2" t="s">
        <v>490</v>
      </c>
      <c r="U399" s="2"/>
      <c r="V399" s="2"/>
    </row>
    <row r="400" spans="1:22" ht="31.5" x14ac:dyDescent="0.25">
      <c r="A400" s="1" t="str">
        <f>INDEX(Chuyenvien[Mã Chuyên viên],MATCH(Thongtin_CQDV[[#This Row],[Tham ke]],Chuyenvien[Tên thẩm kế],0),0)</f>
        <v>302e</v>
      </c>
      <c r="B400" s="1" t="s">
        <v>480</v>
      </c>
      <c r="C400" s="5" t="s">
        <v>481</v>
      </c>
      <c r="D400" s="5" t="s">
        <v>491</v>
      </c>
      <c r="E400" s="2"/>
      <c r="F400" s="2">
        <v>1047475</v>
      </c>
      <c r="G400" s="2">
        <v>1053148</v>
      </c>
      <c r="H400" s="11">
        <v>423</v>
      </c>
      <c r="I400" s="11">
        <v>130</v>
      </c>
      <c r="J400" s="11">
        <v>132</v>
      </c>
      <c r="K400" s="2" t="s">
        <v>36</v>
      </c>
      <c r="L400" s="2" t="s">
        <v>44</v>
      </c>
      <c r="M400" s="2">
        <v>43</v>
      </c>
      <c r="N400" s="13"/>
      <c r="O400" s="13"/>
      <c r="P400" s="2" t="s">
        <v>45</v>
      </c>
      <c r="Q400" s="2" t="s">
        <v>483</v>
      </c>
      <c r="R400" s="2" t="s">
        <v>483</v>
      </c>
      <c r="S400" s="2"/>
      <c r="T400" s="2" t="s">
        <v>492</v>
      </c>
      <c r="U400" s="2"/>
      <c r="V400" s="2"/>
    </row>
    <row r="401" spans="1:22" ht="31.5" x14ac:dyDescent="0.25">
      <c r="A401" s="1" t="str">
        <f>INDEX(Chuyenvien[Mã Chuyên viên],MATCH(Thongtin_CQDV[[#This Row],[Tham ke]],Chuyenvien[Tên thẩm kế],0),0)</f>
        <v>302e</v>
      </c>
      <c r="B401" s="1" t="s">
        <v>480</v>
      </c>
      <c r="C401" s="5" t="s">
        <v>481</v>
      </c>
      <c r="D401" s="5" t="s">
        <v>493</v>
      </c>
      <c r="E401" s="2"/>
      <c r="F401" s="2">
        <v>1047475</v>
      </c>
      <c r="G401" s="2">
        <v>1079788</v>
      </c>
      <c r="H401" s="11">
        <v>423</v>
      </c>
      <c r="I401" s="11">
        <v>130</v>
      </c>
      <c r="J401" s="11">
        <v>132</v>
      </c>
      <c r="K401" s="2" t="s">
        <v>36</v>
      </c>
      <c r="L401" s="2" t="s">
        <v>44</v>
      </c>
      <c r="M401" s="2">
        <v>43</v>
      </c>
      <c r="N401" s="13"/>
      <c r="O401" s="13"/>
      <c r="P401" s="2" t="s">
        <v>45</v>
      </c>
      <c r="Q401" s="2" t="s">
        <v>483</v>
      </c>
      <c r="R401" s="2" t="s">
        <v>483</v>
      </c>
      <c r="S401" s="2" t="s">
        <v>494</v>
      </c>
      <c r="T401" s="2"/>
      <c r="U401" s="2"/>
      <c r="V401" s="2" t="s">
        <v>65</v>
      </c>
    </row>
    <row r="402" spans="1:22" ht="31.5" x14ac:dyDescent="0.25">
      <c r="A402" s="1" t="str">
        <f>INDEX(Chuyenvien[Mã Chuyên viên],MATCH(Thongtin_CQDV[[#This Row],[Tham ke]],Chuyenvien[Tên thẩm kế],0),0)</f>
        <v>302e</v>
      </c>
      <c r="B402" s="1" t="s">
        <v>480</v>
      </c>
      <c r="C402" s="5" t="s">
        <v>481</v>
      </c>
      <c r="D402" s="5" t="s">
        <v>495</v>
      </c>
      <c r="E402" s="2"/>
      <c r="F402" s="2">
        <v>1047475</v>
      </c>
      <c r="G402" s="2">
        <v>1086097</v>
      </c>
      <c r="H402" s="11">
        <v>423</v>
      </c>
      <c r="I402" s="11">
        <v>130</v>
      </c>
      <c r="J402" s="11">
        <v>132</v>
      </c>
      <c r="K402" s="2" t="s">
        <v>36</v>
      </c>
      <c r="L402" s="2" t="s">
        <v>44</v>
      </c>
      <c r="M402" s="2">
        <v>43</v>
      </c>
      <c r="N402" s="13"/>
      <c r="O402" s="13"/>
      <c r="P402" s="2" t="s">
        <v>45</v>
      </c>
      <c r="Q402" s="2" t="s">
        <v>483</v>
      </c>
      <c r="R402" s="2" t="s">
        <v>483</v>
      </c>
      <c r="S402" s="2"/>
      <c r="T402" s="2" t="s">
        <v>496</v>
      </c>
      <c r="U402" s="2"/>
      <c r="V402" s="2"/>
    </row>
    <row r="403" spans="1:22" ht="31.5" x14ac:dyDescent="0.25">
      <c r="A403" s="1" t="str">
        <f>INDEX(Chuyenvien[Mã Chuyên viên],MATCH(Thongtin_CQDV[[#This Row],[Tham ke]],Chuyenvien[Tên thẩm kế],0),0)</f>
        <v>302e</v>
      </c>
      <c r="B403" s="1" t="s">
        <v>480</v>
      </c>
      <c r="C403" s="5" t="s">
        <v>481</v>
      </c>
      <c r="D403" s="5" t="s">
        <v>497</v>
      </c>
      <c r="E403" s="2"/>
      <c r="F403" s="2">
        <v>1047475</v>
      </c>
      <c r="G403" s="2">
        <v>1086092</v>
      </c>
      <c r="H403" s="11">
        <v>423</v>
      </c>
      <c r="I403" s="11">
        <v>130</v>
      </c>
      <c r="J403" s="11">
        <v>132</v>
      </c>
      <c r="K403" s="2" t="s">
        <v>36</v>
      </c>
      <c r="L403" s="2" t="s">
        <v>44</v>
      </c>
      <c r="M403" s="2">
        <v>43</v>
      </c>
      <c r="N403" s="13"/>
      <c r="O403" s="13"/>
      <c r="P403" s="2" t="s">
        <v>45</v>
      </c>
      <c r="Q403" s="2" t="s">
        <v>483</v>
      </c>
      <c r="R403" s="2" t="s">
        <v>483</v>
      </c>
      <c r="S403" s="2"/>
      <c r="T403" s="2" t="s">
        <v>498</v>
      </c>
      <c r="U403" s="2"/>
      <c r="V403" s="2"/>
    </row>
    <row r="404" spans="1:22" ht="31.5" x14ac:dyDescent="0.25">
      <c r="A404" s="1" t="str">
        <f>INDEX(Chuyenvien[Mã Chuyên viên],MATCH(Thongtin_CQDV[[#This Row],[Tham ke]],Chuyenvien[Tên thẩm kế],0),0)</f>
        <v>302e</v>
      </c>
      <c r="B404" s="1" t="s">
        <v>480</v>
      </c>
      <c r="C404" s="5" t="s">
        <v>481</v>
      </c>
      <c r="D404" s="5" t="s">
        <v>499</v>
      </c>
      <c r="E404" s="2"/>
      <c r="F404" s="2">
        <v>1047475</v>
      </c>
      <c r="G404" s="2">
        <v>1073196</v>
      </c>
      <c r="H404" s="11">
        <v>423</v>
      </c>
      <c r="I404" s="11">
        <v>130</v>
      </c>
      <c r="J404" s="11">
        <v>132</v>
      </c>
      <c r="K404" s="2" t="s">
        <v>36</v>
      </c>
      <c r="L404" s="2" t="s">
        <v>44</v>
      </c>
      <c r="M404" s="2">
        <v>43</v>
      </c>
      <c r="N404" s="13"/>
      <c r="O404" s="13"/>
      <c r="P404" s="2" t="s">
        <v>45</v>
      </c>
      <c r="Q404" s="2" t="s">
        <v>483</v>
      </c>
      <c r="R404" s="2" t="s">
        <v>483</v>
      </c>
      <c r="S404" s="2"/>
      <c r="T404" s="2" t="s">
        <v>500</v>
      </c>
      <c r="U404" s="2"/>
      <c r="V404" s="2"/>
    </row>
    <row r="405" spans="1:22" ht="31.5" x14ac:dyDescent="0.25">
      <c r="A405" s="1" t="str">
        <f>INDEX(Chuyenvien[Mã Chuyên viên],MATCH(Thongtin_CQDV[[#This Row],[Tham ke]],Chuyenvien[Tên thẩm kế],0),0)</f>
        <v>302e</v>
      </c>
      <c r="B405" s="1" t="s">
        <v>480</v>
      </c>
      <c r="C405" s="5" t="s">
        <v>481</v>
      </c>
      <c r="D405" s="5" t="s">
        <v>501</v>
      </c>
      <c r="E405" s="2"/>
      <c r="F405" s="2">
        <v>1047475</v>
      </c>
      <c r="G405" s="2">
        <v>1079890</v>
      </c>
      <c r="H405" s="11">
        <v>423</v>
      </c>
      <c r="I405" s="11">
        <v>130</v>
      </c>
      <c r="J405" s="11">
        <v>132</v>
      </c>
      <c r="K405" s="2" t="s">
        <v>36</v>
      </c>
      <c r="L405" s="2" t="s">
        <v>44</v>
      </c>
      <c r="M405" s="2">
        <v>43</v>
      </c>
      <c r="N405" s="13"/>
      <c r="O405" s="13"/>
      <c r="P405" s="2" t="s">
        <v>45</v>
      </c>
      <c r="Q405" s="2" t="s">
        <v>483</v>
      </c>
      <c r="R405" s="2" t="s">
        <v>483</v>
      </c>
      <c r="S405" s="2"/>
      <c r="T405" s="2" t="s">
        <v>502</v>
      </c>
      <c r="U405" s="2"/>
      <c r="V405" s="2"/>
    </row>
    <row r="406" spans="1:22" ht="31.5" x14ac:dyDescent="0.25">
      <c r="A406" s="1" t="str">
        <f>INDEX(Chuyenvien[Mã Chuyên viên],MATCH(Thongtin_CQDV[[#This Row],[Tham ke]],Chuyenvien[Tên thẩm kế],0),0)</f>
        <v>302e</v>
      </c>
      <c r="B406" s="1" t="s">
        <v>480</v>
      </c>
      <c r="C406" s="5" t="s">
        <v>481</v>
      </c>
      <c r="D406" s="5" t="s">
        <v>503</v>
      </c>
      <c r="E406" s="2"/>
      <c r="F406" s="2">
        <v>1047475</v>
      </c>
      <c r="G406" s="2">
        <v>1042861</v>
      </c>
      <c r="H406" s="11">
        <v>423</v>
      </c>
      <c r="I406" s="11">
        <v>130</v>
      </c>
      <c r="J406" s="11">
        <v>132</v>
      </c>
      <c r="K406" s="2" t="s">
        <v>36</v>
      </c>
      <c r="L406" s="2" t="s">
        <v>44</v>
      </c>
      <c r="M406" s="2">
        <v>43</v>
      </c>
      <c r="N406" s="13"/>
      <c r="O406" s="13"/>
      <c r="P406" s="2" t="s">
        <v>45</v>
      </c>
      <c r="Q406" s="2" t="s">
        <v>483</v>
      </c>
      <c r="R406" s="2" t="s">
        <v>483</v>
      </c>
      <c r="S406" s="2"/>
      <c r="T406" s="2" t="s">
        <v>504</v>
      </c>
      <c r="U406" s="2"/>
      <c r="V406" s="2"/>
    </row>
    <row r="407" spans="1:22" ht="47.25" x14ac:dyDescent="0.25">
      <c r="A407" s="1" t="str">
        <f>INDEX(Chuyenvien[Mã Chuyên viên],MATCH(Thongtin_CQDV[[#This Row],[Tham ke]],Chuyenvien[Tên thẩm kế],0),0)</f>
        <v>302e</v>
      </c>
      <c r="B407" s="1" t="s">
        <v>480</v>
      </c>
      <c r="C407" s="5" t="s">
        <v>481</v>
      </c>
      <c r="D407" s="5" t="s">
        <v>505</v>
      </c>
      <c r="E407" s="2"/>
      <c r="F407" s="2">
        <v>1047475</v>
      </c>
      <c r="G407" s="2">
        <v>0</v>
      </c>
      <c r="H407" s="11">
        <v>423</v>
      </c>
      <c r="I407" s="11">
        <v>130</v>
      </c>
      <c r="J407" s="11">
        <v>132</v>
      </c>
      <c r="K407" s="2" t="s">
        <v>36</v>
      </c>
      <c r="L407" s="2" t="s">
        <v>44</v>
      </c>
      <c r="M407" s="2">
        <v>43</v>
      </c>
      <c r="N407" s="13"/>
      <c r="O407" s="13"/>
      <c r="P407" s="2" t="s">
        <v>45</v>
      </c>
      <c r="Q407" s="2" t="s">
        <v>483</v>
      </c>
      <c r="R407" s="2" t="s">
        <v>483</v>
      </c>
      <c r="S407" s="2"/>
      <c r="T407" s="2" t="s">
        <v>506</v>
      </c>
      <c r="U407" s="2"/>
      <c r="V407" s="2"/>
    </row>
    <row r="408" spans="1:22" ht="31.5" x14ac:dyDescent="0.25">
      <c r="A408" s="1" t="str">
        <f>INDEX(Chuyenvien[Mã Chuyên viên],MATCH(Thongtin_CQDV[[#This Row],[Tham ke]],Chuyenvien[Tên thẩm kế],0),0)</f>
        <v>302e</v>
      </c>
      <c r="B408" s="1" t="s">
        <v>480</v>
      </c>
      <c r="C408" s="5" t="s">
        <v>481</v>
      </c>
      <c r="D408" s="5" t="s">
        <v>507</v>
      </c>
      <c r="E408" s="2"/>
      <c r="F408" s="2">
        <v>1047475</v>
      </c>
      <c r="G408" s="2">
        <v>1069789</v>
      </c>
      <c r="H408" s="11">
        <v>423</v>
      </c>
      <c r="I408" s="11">
        <v>130</v>
      </c>
      <c r="J408" s="11">
        <v>132</v>
      </c>
      <c r="K408" s="2" t="s">
        <v>36</v>
      </c>
      <c r="L408" s="2" t="s">
        <v>44</v>
      </c>
      <c r="M408" s="2">
        <v>43</v>
      </c>
      <c r="N408" s="13"/>
      <c r="O408" s="13"/>
      <c r="P408" s="2" t="s">
        <v>45</v>
      </c>
      <c r="Q408" s="2" t="s">
        <v>483</v>
      </c>
      <c r="R408" s="2" t="s">
        <v>483</v>
      </c>
      <c r="S408" s="2"/>
      <c r="T408" s="2" t="s">
        <v>508</v>
      </c>
      <c r="U408" s="2"/>
      <c r="V408" s="2"/>
    </row>
    <row r="409" spans="1:22" ht="31.5" x14ac:dyDescent="0.25">
      <c r="A409" s="1" t="str">
        <f>INDEX(Chuyenvien[Mã Chuyên viên],MATCH(Thongtin_CQDV[[#This Row],[Tham ke]],Chuyenvien[Tên thẩm kế],0),0)</f>
        <v>302e</v>
      </c>
      <c r="B409" s="1" t="s">
        <v>480</v>
      </c>
      <c r="C409" s="5" t="s">
        <v>481</v>
      </c>
      <c r="D409" s="5" t="s">
        <v>509</v>
      </c>
      <c r="E409" s="2"/>
      <c r="F409" s="2">
        <v>1047475</v>
      </c>
      <c r="G409" s="2">
        <v>1040398</v>
      </c>
      <c r="H409" s="11">
        <v>423</v>
      </c>
      <c r="I409" s="11">
        <v>130</v>
      </c>
      <c r="J409" s="11">
        <v>132</v>
      </c>
      <c r="K409" s="2" t="s">
        <v>36</v>
      </c>
      <c r="L409" s="2" t="s">
        <v>44</v>
      </c>
      <c r="M409" s="2">
        <v>43</v>
      </c>
      <c r="N409" s="13"/>
      <c r="O409" s="13"/>
      <c r="P409" s="2" t="s">
        <v>45</v>
      </c>
      <c r="Q409" s="2" t="s">
        <v>483</v>
      </c>
      <c r="R409" s="2" t="s">
        <v>483</v>
      </c>
      <c r="S409" s="2"/>
      <c r="T409" s="2" t="s">
        <v>510</v>
      </c>
      <c r="U409" s="2"/>
      <c r="V409" s="2"/>
    </row>
    <row r="410" spans="1:22" ht="31.5" x14ac:dyDescent="0.25">
      <c r="A410" s="1" t="str">
        <f>INDEX(Chuyenvien[Mã Chuyên viên],MATCH(Thongtin_CQDV[[#This Row],[Tham ke]],Chuyenvien[Tên thẩm kế],0),0)</f>
        <v>302e</v>
      </c>
      <c r="B410" s="1" t="s">
        <v>480</v>
      </c>
      <c r="C410" s="5" t="s">
        <v>481</v>
      </c>
      <c r="D410" s="5" t="s">
        <v>511</v>
      </c>
      <c r="E410" s="2"/>
      <c r="F410" s="2">
        <v>1047475</v>
      </c>
      <c r="G410" s="2">
        <v>1020509</v>
      </c>
      <c r="H410" s="11">
        <v>423</v>
      </c>
      <c r="I410" s="11">
        <v>130</v>
      </c>
      <c r="J410" s="11">
        <v>132</v>
      </c>
      <c r="K410" s="2" t="s">
        <v>36</v>
      </c>
      <c r="L410" s="2" t="s">
        <v>44</v>
      </c>
      <c r="M410" s="2">
        <v>43</v>
      </c>
      <c r="N410" s="13"/>
      <c r="O410" s="13"/>
      <c r="P410" s="2" t="s">
        <v>45</v>
      </c>
      <c r="Q410" s="2" t="s">
        <v>483</v>
      </c>
      <c r="R410" s="2" t="s">
        <v>483</v>
      </c>
      <c r="S410" s="2"/>
      <c r="T410" s="2" t="s">
        <v>512</v>
      </c>
      <c r="U410" s="2"/>
      <c r="V410" s="2"/>
    </row>
    <row r="411" spans="1:22" ht="31.5" x14ac:dyDescent="0.25">
      <c r="A411" s="1" t="str">
        <f>INDEX(Chuyenvien[Mã Chuyên viên],MATCH(Thongtin_CQDV[[#This Row],[Tham ke]],Chuyenvien[Tên thẩm kế],0),0)</f>
        <v>302e</v>
      </c>
      <c r="B411" s="1" t="s">
        <v>480</v>
      </c>
      <c r="C411" s="5" t="s">
        <v>481</v>
      </c>
      <c r="D411" s="5" t="s">
        <v>513</v>
      </c>
      <c r="E411" s="2"/>
      <c r="F411" s="2">
        <v>1047475</v>
      </c>
      <c r="G411" s="2">
        <v>1040397</v>
      </c>
      <c r="H411" s="11">
        <v>423</v>
      </c>
      <c r="I411" s="11">
        <v>130</v>
      </c>
      <c r="J411" s="11">
        <v>132</v>
      </c>
      <c r="K411" s="2" t="s">
        <v>36</v>
      </c>
      <c r="L411" s="2" t="s">
        <v>44</v>
      </c>
      <c r="M411" s="2">
        <v>43</v>
      </c>
      <c r="N411" s="13"/>
      <c r="O411" s="13"/>
      <c r="P411" s="2" t="s">
        <v>45</v>
      </c>
      <c r="Q411" s="2" t="s">
        <v>483</v>
      </c>
      <c r="R411" s="2" t="s">
        <v>483</v>
      </c>
      <c r="S411" s="2"/>
      <c r="T411" s="2" t="s">
        <v>514</v>
      </c>
      <c r="U411" s="2"/>
      <c r="V411" s="2"/>
    </row>
    <row r="412" spans="1:22" ht="31.5" x14ac:dyDescent="0.25">
      <c r="A412" s="1" t="str">
        <f>INDEX(Chuyenvien[Mã Chuyên viên],MATCH(Thongtin_CQDV[[#This Row],[Tham ke]],Chuyenvien[Tên thẩm kế],0),0)</f>
        <v>302e</v>
      </c>
      <c r="B412" s="1" t="s">
        <v>480</v>
      </c>
      <c r="C412" s="5" t="s">
        <v>481</v>
      </c>
      <c r="D412" s="5" t="s">
        <v>515</v>
      </c>
      <c r="E412" s="2"/>
      <c r="F412" s="2">
        <v>1047475</v>
      </c>
      <c r="G412" s="2">
        <v>1029981</v>
      </c>
      <c r="H412" s="11">
        <v>423</v>
      </c>
      <c r="I412" s="11">
        <v>130</v>
      </c>
      <c r="J412" s="11">
        <v>132</v>
      </c>
      <c r="K412" s="2" t="s">
        <v>36</v>
      </c>
      <c r="L412" s="2" t="s">
        <v>44</v>
      </c>
      <c r="M412" s="2">
        <v>43</v>
      </c>
      <c r="N412" s="13"/>
      <c r="O412" s="13"/>
      <c r="P412" s="2" t="s">
        <v>50</v>
      </c>
      <c r="Q412" s="2" t="s">
        <v>483</v>
      </c>
      <c r="R412" s="2" t="s">
        <v>483</v>
      </c>
      <c r="S412" s="2"/>
      <c r="T412" s="2" t="s">
        <v>516</v>
      </c>
      <c r="U412" s="2"/>
      <c r="V412" s="2"/>
    </row>
    <row r="413" spans="1:22" ht="31.5" x14ac:dyDescent="0.25">
      <c r="A413" s="1" t="str">
        <f>INDEX(Chuyenvien[Mã Chuyên viên],MATCH(Thongtin_CQDV[[#This Row],[Tham ke]],Chuyenvien[Tên thẩm kế],0),0)</f>
        <v>302e</v>
      </c>
      <c r="B413" s="1" t="s">
        <v>480</v>
      </c>
      <c r="C413" s="5" t="s">
        <v>481</v>
      </c>
      <c r="D413" s="5" t="s">
        <v>517</v>
      </c>
      <c r="E413" s="2"/>
      <c r="F413" s="2">
        <v>1047475</v>
      </c>
      <c r="G413" s="2">
        <v>1020613</v>
      </c>
      <c r="H413" s="11">
        <v>423</v>
      </c>
      <c r="I413" s="11">
        <v>130</v>
      </c>
      <c r="J413" s="11">
        <v>132</v>
      </c>
      <c r="K413" s="2" t="s">
        <v>36</v>
      </c>
      <c r="L413" s="2" t="s">
        <v>44</v>
      </c>
      <c r="M413" s="2">
        <v>43</v>
      </c>
      <c r="N413" s="13"/>
      <c r="O413" s="13"/>
      <c r="P413" s="2" t="s">
        <v>45</v>
      </c>
      <c r="Q413" s="2" t="s">
        <v>483</v>
      </c>
      <c r="R413" s="2" t="s">
        <v>483</v>
      </c>
      <c r="S413" s="2"/>
      <c r="T413" s="2" t="s">
        <v>518</v>
      </c>
      <c r="U413" s="2"/>
      <c r="V413" s="2"/>
    </row>
    <row r="414" spans="1:22" ht="31.5" x14ac:dyDescent="0.25">
      <c r="A414" s="1" t="str">
        <f>INDEX(Chuyenvien[Mã Chuyên viên],MATCH(Thongtin_CQDV[[#This Row],[Tham ke]],Chuyenvien[Tên thẩm kế],0),0)</f>
        <v>302e</v>
      </c>
      <c r="B414" s="1" t="s">
        <v>480</v>
      </c>
      <c r="C414" s="5" t="s">
        <v>481</v>
      </c>
      <c r="D414" s="5" t="s">
        <v>519</v>
      </c>
      <c r="E414" s="2"/>
      <c r="F414" s="2">
        <v>1047475</v>
      </c>
      <c r="G414" s="2">
        <v>1042859</v>
      </c>
      <c r="H414" s="11">
        <v>423</v>
      </c>
      <c r="I414" s="11">
        <v>130</v>
      </c>
      <c r="J414" s="11">
        <v>132</v>
      </c>
      <c r="K414" s="2" t="s">
        <v>36</v>
      </c>
      <c r="L414" s="2" t="s">
        <v>44</v>
      </c>
      <c r="M414" s="2">
        <v>43</v>
      </c>
      <c r="N414" s="13"/>
      <c r="O414" s="13"/>
      <c r="P414" s="2" t="s">
        <v>45</v>
      </c>
      <c r="Q414" s="2" t="s">
        <v>483</v>
      </c>
      <c r="R414" s="2" t="s">
        <v>483</v>
      </c>
      <c r="S414" s="2"/>
      <c r="T414" s="2" t="s">
        <v>520</v>
      </c>
      <c r="U414" s="2"/>
      <c r="V414" s="2"/>
    </row>
    <row r="415" spans="1:22" ht="31.5" x14ac:dyDescent="0.25">
      <c r="A415" s="1" t="str">
        <f>INDEX(Chuyenvien[Mã Chuyên viên],MATCH(Thongtin_CQDV[[#This Row],[Tham ke]],Chuyenvien[Tên thẩm kế],0),0)</f>
        <v>302e</v>
      </c>
      <c r="B415" s="1" t="s">
        <v>480</v>
      </c>
      <c r="C415" s="5" t="s">
        <v>481</v>
      </c>
      <c r="D415" s="5" t="s">
        <v>521</v>
      </c>
      <c r="E415" s="2"/>
      <c r="F415" s="2">
        <v>1047475</v>
      </c>
      <c r="G415" s="2">
        <v>1073905</v>
      </c>
      <c r="H415" s="11">
        <v>423</v>
      </c>
      <c r="I415" s="11">
        <v>130</v>
      </c>
      <c r="J415" s="11">
        <v>132</v>
      </c>
      <c r="K415" s="2" t="s">
        <v>36</v>
      </c>
      <c r="L415" s="2" t="s">
        <v>44</v>
      </c>
      <c r="M415" s="2">
        <v>43</v>
      </c>
      <c r="N415" s="13"/>
      <c r="O415" s="13"/>
      <c r="P415" s="2" t="s">
        <v>45</v>
      </c>
      <c r="Q415" s="2" t="s">
        <v>483</v>
      </c>
      <c r="R415" s="2" t="s">
        <v>483</v>
      </c>
      <c r="S415" s="2"/>
      <c r="T415" s="2" t="s">
        <v>522</v>
      </c>
      <c r="U415" s="2"/>
      <c r="V415" s="2"/>
    </row>
    <row r="416" spans="1:22" ht="31.5" x14ac:dyDescent="0.25">
      <c r="A416" s="1" t="str">
        <f>INDEX(Chuyenvien[Mã Chuyên viên],MATCH(Thongtin_CQDV[[#This Row],[Tham ke]],Chuyenvien[Tên thẩm kế],0),0)</f>
        <v>302e</v>
      </c>
      <c r="B416" s="1" t="s">
        <v>480</v>
      </c>
      <c r="C416" s="5" t="s">
        <v>481</v>
      </c>
      <c r="D416" s="5" t="s">
        <v>523</v>
      </c>
      <c r="E416" s="2"/>
      <c r="F416" s="2">
        <v>1047475</v>
      </c>
      <c r="G416" s="2">
        <v>1080898</v>
      </c>
      <c r="H416" s="11">
        <v>423</v>
      </c>
      <c r="I416" s="11">
        <v>130</v>
      </c>
      <c r="J416" s="11">
        <v>132</v>
      </c>
      <c r="K416" s="2" t="s">
        <v>36</v>
      </c>
      <c r="L416" s="2" t="s">
        <v>44</v>
      </c>
      <c r="M416" s="2">
        <v>43</v>
      </c>
      <c r="N416" s="13"/>
      <c r="O416" s="13"/>
      <c r="P416" s="2" t="s">
        <v>45</v>
      </c>
      <c r="Q416" s="2" t="s">
        <v>483</v>
      </c>
      <c r="R416" s="2" t="s">
        <v>483</v>
      </c>
      <c r="S416" s="2"/>
      <c r="T416" s="2" t="s">
        <v>524</v>
      </c>
      <c r="U416" s="2"/>
      <c r="V416" s="2"/>
    </row>
    <row r="417" spans="1:22" ht="31.5" x14ac:dyDescent="0.25">
      <c r="A417" s="1" t="str">
        <f>INDEX(Chuyenvien[Mã Chuyên viên],MATCH(Thongtin_CQDV[[#This Row],[Tham ke]],Chuyenvien[Tên thẩm kế],0),0)</f>
        <v>302e</v>
      </c>
      <c r="B417" s="1" t="s">
        <v>480</v>
      </c>
      <c r="C417" s="5" t="s">
        <v>481</v>
      </c>
      <c r="D417" s="5" t="s">
        <v>525</v>
      </c>
      <c r="E417" s="2"/>
      <c r="F417" s="2">
        <v>1047475</v>
      </c>
      <c r="G417" s="2">
        <v>1105020</v>
      </c>
      <c r="H417" s="11">
        <v>423</v>
      </c>
      <c r="I417" s="11">
        <v>130</v>
      </c>
      <c r="J417" s="11">
        <v>132</v>
      </c>
      <c r="K417" s="2" t="s">
        <v>36</v>
      </c>
      <c r="L417" s="2" t="s">
        <v>44</v>
      </c>
      <c r="M417" s="2">
        <v>43</v>
      </c>
      <c r="N417" s="13"/>
      <c r="O417" s="13"/>
      <c r="P417" s="2" t="s">
        <v>82</v>
      </c>
      <c r="Q417" s="2" t="s">
        <v>483</v>
      </c>
      <c r="R417" s="2" t="s">
        <v>483</v>
      </c>
      <c r="S417" s="2"/>
      <c r="T417" s="2" t="s">
        <v>526</v>
      </c>
      <c r="U417" s="2"/>
      <c r="V417" s="2"/>
    </row>
    <row r="418" spans="1:22" ht="31.5" x14ac:dyDescent="0.25">
      <c r="A418" s="1" t="str">
        <f>INDEX(Chuyenvien[Mã Chuyên viên],MATCH(Thongtin_CQDV[[#This Row],[Tham ke]],Chuyenvien[Tên thẩm kế],0),0)</f>
        <v>302e</v>
      </c>
      <c r="B418" s="1" t="s">
        <v>480</v>
      </c>
      <c r="C418" s="5" t="s">
        <v>481</v>
      </c>
      <c r="D418" s="5" t="s">
        <v>527</v>
      </c>
      <c r="E418" s="2"/>
      <c r="F418" s="2">
        <v>1047475</v>
      </c>
      <c r="G418" s="2">
        <v>1073194</v>
      </c>
      <c r="H418" s="11">
        <v>423</v>
      </c>
      <c r="I418" s="11">
        <v>130</v>
      </c>
      <c r="J418" s="11">
        <v>132</v>
      </c>
      <c r="K418" s="2" t="s">
        <v>36</v>
      </c>
      <c r="L418" s="2" t="s">
        <v>44</v>
      </c>
      <c r="M418" s="2">
        <v>43</v>
      </c>
      <c r="N418" s="13"/>
      <c r="O418" s="13"/>
      <c r="P418" s="2" t="s">
        <v>45</v>
      </c>
      <c r="Q418" s="2" t="s">
        <v>483</v>
      </c>
      <c r="R418" s="2" t="s">
        <v>483</v>
      </c>
      <c r="S418" s="2"/>
      <c r="T418" s="2" t="s">
        <v>528</v>
      </c>
      <c r="U418" s="2"/>
      <c r="V418" s="2"/>
    </row>
    <row r="419" spans="1:22" ht="31.5" x14ac:dyDescent="0.25">
      <c r="A419" s="1" t="str">
        <f>INDEX(Chuyenvien[Mã Chuyên viên],MATCH(Thongtin_CQDV[[#This Row],[Tham ke]],Chuyenvien[Tên thẩm kế],0),0)</f>
        <v>302e</v>
      </c>
      <c r="B419" s="1" t="s">
        <v>480</v>
      </c>
      <c r="C419" s="5" t="s">
        <v>481</v>
      </c>
      <c r="D419" s="5" t="s">
        <v>529</v>
      </c>
      <c r="E419" s="2"/>
      <c r="F419" s="2">
        <v>1047475</v>
      </c>
      <c r="G419" s="2">
        <v>1076887</v>
      </c>
      <c r="H419" s="11">
        <v>423</v>
      </c>
      <c r="I419" s="11">
        <v>130</v>
      </c>
      <c r="J419" s="11">
        <v>132</v>
      </c>
      <c r="K419" s="2" t="s">
        <v>36</v>
      </c>
      <c r="L419" s="2" t="s">
        <v>44</v>
      </c>
      <c r="M419" s="2">
        <v>43</v>
      </c>
      <c r="N419" s="13"/>
      <c r="O419" s="13"/>
      <c r="P419" s="2" t="s">
        <v>45</v>
      </c>
      <c r="Q419" s="2" t="s">
        <v>483</v>
      </c>
      <c r="R419" s="2" t="s">
        <v>483</v>
      </c>
      <c r="S419" s="2"/>
      <c r="T419" s="2" t="s">
        <v>530</v>
      </c>
      <c r="U419" s="2"/>
      <c r="V419" s="2"/>
    </row>
    <row r="420" spans="1:22" ht="31.5" x14ac:dyDescent="0.25">
      <c r="A420" s="1" t="str">
        <f>INDEX(Chuyenvien[Mã Chuyên viên],MATCH(Thongtin_CQDV[[#This Row],[Tham ke]],Chuyenvien[Tên thẩm kế],0),0)</f>
        <v>302e</v>
      </c>
      <c r="B420" s="1" t="s">
        <v>480</v>
      </c>
      <c r="C420" s="5" t="s">
        <v>481</v>
      </c>
      <c r="D420" s="5" t="s">
        <v>531</v>
      </c>
      <c r="E420" s="2"/>
      <c r="F420" s="2">
        <v>1047475</v>
      </c>
      <c r="G420" s="2">
        <v>0</v>
      </c>
      <c r="H420" s="11">
        <v>423</v>
      </c>
      <c r="I420" s="11">
        <v>130</v>
      </c>
      <c r="J420" s="11">
        <v>132</v>
      </c>
      <c r="K420" s="2" t="s">
        <v>36</v>
      </c>
      <c r="L420" s="2" t="s">
        <v>44</v>
      </c>
      <c r="M420" s="2">
        <v>43</v>
      </c>
      <c r="N420" s="13"/>
      <c r="O420" s="13"/>
      <c r="P420" s="2" t="s">
        <v>45</v>
      </c>
      <c r="Q420" s="2" t="s">
        <v>483</v>
      </c>
      <c r="R420" s="2" t="s">
        <v>483</v>
      </c>
      <c r="S420" s="2"/>
      <c r="T420" s="2" t="s">
        <v>532</v>
      </c>
      <c r="U420" s="2"/>
      <c r="V420" s="2"/>
    </row>
    <row r="421" spans="1:22" ht="31.5" x14ac:dyDescent="0.25">
      <c r="A421" s="1" t="str">
        <f>INDEX(Chuyenvien[Mã Chuyên viên],MATCH(Thongtin_CQDV[[#This Row],[Tham ke]],Chuyenvien[Tên thẩm kế],0),0)</f>
        <v>302e</v>
      </c>
      <c r="B421" s="1" t="s">
        <v>480</v>
      </c>
      <c r="C421" s="5" t="s">
        <v>481</v>
      </c>
      <c r="D421" s="5" t="s">
        <v>533</v>
      </c>
      <c r="E421" s="2"/>
      <c r="F421" s="2">
        <v>1047475</v>
      </c>
      <c r="G421" s="2">
        <v>1040402</v>
      </c>
      <c r="H421" s="11">
        <v>423</v>
      </c>
      <c r="I421" s="11">
        <v>130</v>
      </c>
      <c r="J421" s="11">
        <v>132</v>
      </c>
      <c r="K421" s="2" t="s">
        <v>36</v>
      </c>
      <c r="L421" s="2" t="s">
        <v>44</v>
      </c>
      <c r="M421" s="2">
        <v>43</v>
      </c>
      <c r="N421" s="13"/>
      <c r="O421" s="13"/>
      <c r="P421" s="2" t="s">
        <v>82</v>
      </c>
      <c r="Q421" s="2" t="s">
        <v>483</v>
      </c>
      <c r="R421" s="2" t="s">
        <v>483</v>
      </c>
      <c r="S421" s="2"/>
      <c r="T421" s="2" t="s">
        <v>534</v>
      </c>
      <c r="U421" s="2"/>
      <c r="V421" s="2"/>
    </row>
    <row r="422" spans="1:22" ht="31.5" x14ac:dyDescent="0.25">
      <c r="A422" s="1" t="str">
        <f>INDEX(Chuyenvien[Mã Chuyên viên],MATCH(Thongtin_CQDV[[#This Row],[Tham ke]],Chuyenvien[Tên thẩm kế],0),0)</f>
        <v>302e</v>
      </c>
      <c r="B422" s="1" t="s">
        <v>480</v>
      </c>
      <c r="C422" s="5" t="s">
        <v>481</v>
      </c>
      <c r="D422" s="5" t="s">
        <v>535</v>
      </c>
      <c r="E422" s="2"/>
      <c r="F422" s="2">
        <v>1047475</v>
      </c>
      <c r="G422" s="2">
        <v>1019776</v>
      </c>
      <c r="H422" s="11">
        <v>423</v>
      </c>
      <c r="I422" s="11">
        <v>130</v>
      </c>
      <c r="J422" s="11">
        <v>132</v>
      </c>
      <c r="K422" s="2" t="s">
        <v>36</v>
      </c>
      <c r="L422" s="2" t="s">
        <v>44</v>
      </c>
      <c r="M422" s="2">
        <v>43</v>
      </c>
      <c r="N422" s="13"/>
      <c r="O422" s="13"/>
      <c r="P422" s="2" t="s">
        <v>45</v>
      </c>
      <c r="Q422" s="2" t="s">
        <v>483</v>
      </c>
      <c r="R422" s="2" t="s">
        <v>483</v>
      </c>
      <c r="S422" s="2"/>
      <c r="T422" s="2" t="s">
        <v>536</v>
      </c>
      <c r="U422" s="2"/>
      <c r="V422" s="2"/>
    </row>
    <row r="423" spans="1:22" ht="31.5" x14ac:dyDescent="0.25">
      <c r="A423" s="1" t="str">
        <f>INDEX(Chuyenvien[Mã Chuyên viên],MATCH(Thongtin_CQDV[[#This Row],[Tham ke]],Chuyenvien[Tên thẩm kế],0),0)</f>
        <v>302e</v>
      </c>
      <c r="B423" s="1" t="s">
        <v>480</v>
      </c>
      <c r="C423" s="5" t="s">
        <v>481</v>
      </c>
      <c r="D423" s="5" t="s">
        <v>537</v>
      </c>
      <c r="E423" s="2"/>
      <c r="F423" s="2">
        <v>1047475</v>
      </c>
      <c r="G423" s="2">
        <v>1076747</v>
      </c>
      <c r="H423" s="11">
        <v>423</v>
      </c>
      <c r="I423" s="11">
        <v>130</v>
      </c>
      <c r="J423" s="11">
        <v>132</v>
      </c>
      <c r="K423" s="2" t="s">
        <v>36</v>
      </c>
      <c r="L423" s="2" t="s">
        <v>44</v>
      </c>
      <c r="M423" s="2">
        <v>43</v>
      </c>
      <c r="N423" s="13"/>
      <c r="O423" s="13"/>
      <c r="P423" s="2" t="s">
        <v>45</v>
      </c>
      <c r="Q423" s="2" t="s">
        <v>483</v>
      </c>
      <c r="R423" s="2" t="s">
        <v>483</v>
      </c>
      <c r="S423" s="2"/>
      <c r="T423" s="2" t="s">
        <v>538</v>
      </c>
      <c r="U423" s="2"/>
      <c r="V423" s="2"/>
    </row>
    <row r="424" spans="1:22" ht="31.5" x14ac:dyDescent="0.25">
      <c r="A424" s="1" t="str">
        <f>INDEX(Chuyenvien[Mã Chuyên viên],MATCH(Thongtin_CQDV[[#This Row],[Tham ke]],Chuyenvien[Tên thẩm kế],0),0)</f>
        <v>302e</v>
      </c>
      <c r="B424" s="1" t="s">
        <v>480</v>
      </c>
      <c r="C424" s="5" t="s">
        <v>481</v>
      </c>
      <c r="D424" s="5" t="s">
        <v>539</v>
      </c>
      <c r="E424" s="2"/>
      <c r="F424" s="2">
        <v>1047475</v>
      </c>
      <c r="G424" s="2">
        <v>1071885</v>
      </c>
      <c r="H424" s="11">
        <v>423</v>
      </c>
      <c r="I424" s="11">
        <v>130</v>
      </c>
      <c r="J424" s="11">
        <v>132</v>
      </c>
      <c r="K424" s="2" t="s">
        <v>36</v>
      </c>
      <c r="L424" s="2" t="s">
        <v>44</v>
      </c>
      <c r="M424" s="2">
        <v>43</v>
      </c>
      <c r="N424" s="13"/>
      <c r="O424" s="13"/>
      <c r="P424" s="2" t="s">
        <v>45</v>
      </c>
      <c r="Q424" s="2" t="s">
        <v>483</v>
      </c>
      <c r="R424" s="2" t="s">
        <v>483</v>
      </c>
      <c r="S424" s="2"/>
      <c r="T424" s="2" t="s">
        <v>540</v>
      </c>
      <c r="U424" s="2"/>
      <c r="V424" s="2"/>
    </row>
    <row r="425" spans="1:22" ht="31.5" x14ac:dyDescent="0.25">
      <c r="A425" s="1" t="str">
        <f>INDEX(Chuyenvien[Mã Chuyên viên],MATCH(Thongtin_CQDV[[#This Row],[Tham ke]],Chuyenvien[Tên thẩm kế],0),0)</f>
        <v>302e</v>
      </c>
      <c r="B425" s="1" t="s">
        <v>480</v>
      </c>
      <c r="C425" s="5" t="s">
        <v>481</v>
      </c>
      <c r="D425" s="5" t="s">
        <v>541</v>
      </c>
      <c r="E425" s="2"/>
      <c r="F425" s="2">
        <v>1047475</v>
      </c>
      <c r="G425" s="2">
        <v>1053147</v>
      </c>
      <c r="H425" s="11">
        <v>423</v>
      </c>
      <c r="I425" s="11">
        <v>130</v>
      </c>
      <c r="J425" s="11">
        <v>132</v>
      </c>
      <c r="K425" s="2" t="s">
        <v>36</v>
      </c>
      <c r="L425" s="2" t="s">
        <v>44</v>
      </c>
      <c r="M425" s="2">
        <v>43</v>
      </c>
      <c r="N425" s="13"/>
      <c r="O425" s="13"/>
      <c r="P425" s="2" t="s">
        <v>45</v>
      </c>
      <c r="Q425" s="2" t="s">
        <v>483</v>
      </c>
      <c r="R425" s="2" t="s">
        <v>483</v>
      </c>
      <c r="S425" s="2"/>
      <c r="T425" s="2" t="s">
        <v>542</v>
      </c>
      <c r="U425" s="2"/>
      <c r="V425" s="2"/>
    </row>
    <row r="426" spans="1:22" ht="31.5" x14ac:dyDescent="0.25">
      <c r="A426" s="1" t="str">
        <f>INDEX(Chuyenvien[Mã Chuyên viên],MATCH(Thongtin_CQDV[[#This Row],[Tham ke]],Chuyenvien[Tên thẩm kế],0),0)</f>
        <v>302e</v>
      </c>
      <c r="B426" s="1" t="s">
        <v>480</v>
      </c>
      <c r="C426" s="5" t="s">
        <v>481</v>
      </c>
      <c r="D426" s="5" t="s">
        <v>544</v>
      </c>
      <c r="E426" s="2"/>
      <c r="F426" s="2">
        <v>1047475</v>
      </c>
      <c r="G426" s="2">
        <v>1044999</v>
      </c>
      <c r="H426" s="11">
        <v>423</v>
      </c>
      <c r="I426" s="11">
        <v>130</v>
      </c>
      <c r="J426" s="11">
        <v>132</v>
      </c>
      <c r="K426" s="2" t="s">
        <v>36</v>
      </c>
      <c r="L426" s="2" t="s">
        <v>44</v>
      </c>
      <c r="M426" s="2">
        <v>43</v>
      </c>
      <c r="N426" s="13"/>
      <c r="O426" s="13"/>
      <c r="P426" s="2" t="s">
        <v>50</v>
      </c>
      <c r="Q426" s="2" t="s">
        <v>483</v>
      </c>
      <c r="R426" s="2" t="s">
        <v>483</v>
      </c>
      <c r="S426" s="2"/>
      <c r="T426" s="2" t="s">
        <v>545</v>
      </c>
      <c r="U426" s="2"/>
      <c r="V426" s="2"/>
    </row>
    <row r="427" spans="1:22" ht="47.25" x14ac:dyDescent="0.25">
      <c r="A427" s="1" t="str">
        <f>INDEX(Chuyenvien[Mã Chuyên viên],MATCH(Thongtin_CQDV[[#This Row],[Tham ke]],Chuyenvien[Tên thẩm kế],0),0)</f>
        <v>302e</v>
      </c>
      <c r="B427" s="1" t="s">
        <v>480</v>
      </c>
      <c r="C427" s="5" t="s">
        <v>481</v>
      </c>
      <c r="D427" s="5" t="s">
        <v>546</v>
      </c>
      <c r="E427" s="2"/>
      <c r="F427" s="2">
        <v>1047475</v>
      </c>
      <c r="G427" s="2">
        <v>1109456</v>
      </c>
      <c r="H427" s="11">
        <v>423</v>
      </c>
      <c r="I427" s="11">
        <v>130</v>
      </c>
      <c r="J427" s="11">
        <v>139</v>
      </c>
      <c r="K427" s="2" t="s">
        <v>36</v>
      </c>
      <c r="L427" s="2" t="s">
        <v>44</v>
      </c>
      <c r="M427" s="2">
        <v>43</v>
      </c>
      <c r="N427" s="13"/>
      <c r="O427" s="13"/>
      <c r="P427" s="2" t="s">
        <v>50</v>
      </c>
      <c r="Q427" s="2" t="s">
        <v>483</v>
      </c>
      <c r="R427" s="2" t="s">
        <v>483</v>
      </c>
      <c r="S427" s="2"/>
      <c r="T427" s="2" t="s">
        <v>547</v>
      </c>
      <c r="U427" s="2"/>
      <c r="V427" s="2"/>
    </row>
    <row r="428" spans="1:22" ht="47.25" x14ac:dyDescent="0.25">
      <c r="A428" s="1" t="str">
        <f>INDEX(Chuyenvien[Mã Chuyên viên],MATCH(Thongtin_CQDV[[#This Row],[Tham ke]],Chuyenvien[Tên thẩm kế],0),0)</f>
        <v>302e</v>
      </c>
      <c r="B428" s="1" t="s">
        <v>480</v>
      </c>
      <c r="C428" s="5" t="s">
        <v>481</v>
      </c>
      <c r="D428" s="5" t="s">
        <v>548</v>
      </c>
      <c r="E428" s="2"/>
      <c r="F428" s="2">
        <v>1047475</v>
      </c>
      <c r="G428" s="2">
        <v>1040163</v>
      </c>
      <c r="H428" s="11">
        <v>423</v>
      </c>
      <c r="I428" s="11">
        <v>130</v>
      </c>
      <c r="J428" s="11">
        <v>131</v>
      </c>
      <c r="K428" s="2" t="s">
        <v>36</v>
      </c>
      <c r="L428" s="2" t="s">
        <v>44</v>
      </c>
      <c r="M428" s="2">
        <v>43</v>
      </c>
      <c r="N428" s="13"/>
      <c r="O428" s="13"/>
      <c r="P428" s="2" t="s">
        <v>82</v>
      </c>
      <c r="Q428" s="2" t="s">
        <v>483</v>
      </c>
      <c r="R428" s="2" t="s">
        <v>483</v>
      </c>
      <c r="S428" s="2"/>
      <c r="T428" s="2" t="s">
        <v>549</v>
      </c>
      <c r="U428" s="2"/>
      <c r="V428" s="2"/>
    </row>
    <row r="429" spans="1:22" ht="31.5" x14ac:dyDescent="0.25">
      <c r="A429" s="1" t="str">
        <f>INDEX(Chuyenvien[Mã Chuyên viên],MATCH(Thongtin_CQDV[[#This Row],[Tham ke]],Chuyenvien[Tên thẩm kế],0),0)</f>
        <v>302e</v>
      </c>
      <c r="B429" s="1" t="s">
        <v>480</v>
      </c>
      <c r="C429" s="5" t="s">
        <v>481</v>
      </c>
      <c r="D429" s="5" t="s">
        <v>550</v>
      </c>
      <c r="E429" s="2"/>
      <c r="F429" s="2">
        <v>1047475</v>
      </c>
      <c r="G429" s="2">
        <v>1119606</v>
      </c>
      <c r="H429" s="11">
        <v>423</v>
      </c>
      <c r="I429" s="11">
        <v>130</v>
      </c>
      <c r="J429" s="11">
        <v>139</v>
      </c>
      <c r="K429" s="2" t="s">
        <v>36</v>
      </c>
      <c r="L429" s="2" t="s">
        <v>44</v>
      </c>
      <c r="M429" s="2">
        <v>43</v>
      </c>
      <c r="N429" s="13"/>
      <c r="O429" s="13"/>
      <c r="P429" s="2" t="s">
        <v>82</v>
      </c>
      <c r="Q429" s="2" t="s">
        <v>483</v>
      </c>
      <c r="R429" s="2" t="s">
        <v>483</v>
      </c>
      <c r="S429" s="2"/>
      <c r="T429" s="2" t="s">
        <v>551</v>
      </c>
      <c r="U429" s="2"/>
      <c r="V429" s="2"/>
    </row>
    <row r="430" spans="1:22" ht="31.5" x14ac:dyDescent="0.25">
      <c r="A430" s="1" t="str">
        <f>INDEX(Chuyenvien[Mã Chuyên viên],MATCH(Thongtin_CQDV[[#This Row],[Tham ke]],Chuyenvien[Tên thẩm kế],0),0)</f>
        <v>302e</v>
      </c>
      <c r="B430" s="1" t="s">
        <v>480</v>
      </c>
      <c r="C430" s="5" t="s">
        <v>481</v>
      </c>
      <c r="D430" s="5" t="s">
        <v>552</v>
      </c>
      <c r="E430" s="2"/>
      <c r="F430" s="2">
        <v>1047475</v>
      </c>
      <c r="G430" s="2">
        <v>1049567</v>
      </c>
      <c r="H430" s="11">
        <v>423</v>
      </c>
      <c r="I430" s="11">
        <v>130</v>
      </c>
      <c r="J430" s="11">
        <v>131</v>
      </c>
      <c r="K430" s="2" t="s">
        <v>36</v>
      </c>
      <c r="L430" s="2" t="s">
        <v>44</v>
      </c>
      <c r="M430" s="2">
        <v>43</v>
      </c>
      <c r="N430" s="13"/>
      <c r="O430" s="13"/>
      <c r="P430" s="2" t="s">
        <v>82</v>
      </c>
      <c r="Q430" s="2" t="s">
        <v>483</v>
      </c>
      <c r="R430" s="2" t="s">
        <v>483</v>
      </c>
      <c r="S430" s="2"/>
      <c r="T430" s="2" t="s">
        <v>553</v>
      </c>
      <c r="U430" s="2"/>
      <c r="V430" s="2"/>
    </row>
    <row r="431" spans="1:22" ht="31.5" x14ac:dyDescent="0.25">
      <c r="A431" s="1" t="str">
        <f>INDEX(Chuyenvien[Mã Chuyên viên],MATCH(Thongtin_CQDV[[#This Row],[Tham ke]],Chuyenvien[Tên thẩm kế],0),0)</f>
        <v>302e</v>
      </c>
      <c r="B431" s="1" t="s">
        <v>480</v>
      </c>
      <c r="C431" s="5" t="s">
        <v>481</v>
      </c>
      <c r="D431" s="5" t="s">
        <v>554</v>
      </c>
      <c r="E431" s="2"/>
      <c r="F431" s="2">
        <v>1047475</v>
      </c>
      <c r="G431" s="2">
        <v>1020504</v>
      </c>
      <c r="H431" s="11">
        <v>423</v>
      </c>
      <c r="I431" s="11">
        <v>130</v>
      </c>
      <c r="J431" s="11">
        <v>139</v>
      </c>
      <c r="K431" s="2" t="s">
        <v>36</v>
      </c>
      <c r="L431" s="2" t="s">
        <v>44</v>
      </c>
      <c r="M431" s="2">
        <v>43</v>
      </c>
      <c r="N431" s="13"/>
      <c r="O431" s="13"/>
      <c r="P431" s="2" t="s">
        <v>82</v>
      </c>
      <c r="Q431" s="2" t="s">
        <v>483</v>
      </c>
      <c r="R431" s="2" t="s">
        <v>483</v>
      </c>
      <c r="S431" s="2"/>
      <c r="T431" s="2" t="s">
        <v>555</v>
      </c>
      <c r="U431" s="2"/>
      <c r="V431" s="2"/>
    </row>
    <row r="432" spans="1:22" ht="31.5" x14ac:dyDescent="0.25">
      <c r="A432" s="1" t="str">
        <f>INDEX(Chuyenvien[Mã Chuyên viên],MATCH(Thongtin_CQDV[[#This Row],[Tham ke]],Chuyenvien[Tên thẩm kế],0),0)</f>
        <v>302e</v>
      </c>
      <c r="B432" s="1" t="s">
        <v>480</v>
      </c>
      <c r="C432" s="5" t="s">
        <v>481</v>
      </c>
      <c r="D432" s="5" t="s">
        <v>556</v>
      </c>
      <c r="E432" s="2"/>
      <c r="F432" s="2">
        <v>1047475</v>
      </c>
      <c r="G432" s="2">
        <v>1093536</v>
      </c>
      <c r="H432" s="11">
        <v>423</v>
      </c>
      <c r="I432" s="11">
        <v>130</v>
      </c>
      <c r="J432" s="11">
        <v>139</v>
      </c>
      <c r="K432" s="2" t="s">
        <v>36</v>
      </c>
      <c r="L432" s="2" t="s">
        <v>44</v>
      </c>
      <c r="M432" s="2">
        <v>43</v>
      </c>
      <c r="N432" s="13"/>
      <c r="O432" s="13"/>
      <c r="P432" s="2" t="s">
        <v>82</v>
      </c>
      <c r="Q432" s="2" t="s">
        <v>483</v>
      </c>
      <c r="R432" s="2" t="s">
        <v>483</v>
      </c>
      <c r="S432" s="2"/>
      <c r="T432" s="2" t="s">
        <v>557</v>
      </c>
      <c r="U432" s="2"/>
      <c r="V432" s="2"/>
    </row>
    <row r="433" spans="1:22" ht="31.5" x14ac:dyDescent="0.25">
      <c r="A433" s="1" t="str">
        <f>INDEX(Chuyenvien[Mã Chuyên viên],MATCH(Thongtin_CQDV[[#This Row],[Tham ke]],Chuyenvien[Tên thẩm kế],0),0)</f>
        <v>302e</v>
      </c>
      <c r="B433" s="1" t="s">
        <v>480</v>
      </c>
      <c r="C433" s="5" t="s">
        <v>481</v>
      </c>
      <c r="D433" s="5" t="s">
        <v>558</v>
      </c>
      <c r="E433" s="2"/>
      <c r="F433" s="2">
        <v>1047475</v>
      </c>
      <c r="G433" s="2">
        <v>1086009</v>
      </c>
      <c r="H433" s="11">
        <v>423</v>
      </c>
      <c r="I433" s="11">
        <v>130</v>
      </c>
      <c r="J433" s="11">
        <v>139</v>
      </c>
      <c r="K433" s="2" t="s">
        <v>36</v>
      </c>
      <c r="L433" s="2" t="s">
        <v>44</v>
      </c>
      <c r="M433" s="2">
        <v>43</v>
      </c>
      <c r="N433" s="13"/>
      <c r="O433" s="13"/>
      <c r="P433" s="2" t="s">
        <v>82</v>
      </c>
      <c r="Q433" s="2" t="s">
        <v>483</v>
      </c>
      <c r="R433" s="2" t="s">
        <v>483</v>
      </c>
      <c r="S433" s="2"/>
      <c r="T433" s="2" t="s">
        <v>559</v>
      </c>
      <c r="U433" s="2"/>
      <c r="V433" s="2"/>
    </row>
    <row r="434" spans="1:22" ht="31.5" x14ac:dyDescent="0.25">
      <c r="A434" s="1" t="str">
        <f>INDEX(Chuyenvien[Mã Chuyên viên],MATCH(Thongtin_CQDV[[#This Row],[Tham ke]],Chuyenvien[Tên thẩm kế],0),0)</f>
        <v>302e</v>
      </c>
      <c r="B434" s="1" t="s">
        <v>480</v>
      </c>
      <c r="C434" s="5" t="s">
        <v>481</v>
      </c>
      <c r="D434" s="5" t="s">
        <v>560</v>
      </c>
      <c r="E434" s="2"/>
      <c r="F434" s="2">
        <v>1047475</v>
      </c>
      <c r="G434" s="2">
        <v>0</v>
      </c>
      <c r="H434" s="11">
        <v>423</v>
      </c>
      <c r="I434" s="11">
        <v>130</v>
      </c>
      <c r="J434" s="11">
        <v>132</v>
      </c>
      <c r="K434" s="2" t="s">
        <v>36</v>
      </c>
      <c r="L434" s="2" t="s">
        <v>44</v>
      </c>
      <c r="M434" s="2">
        <v>43</v>
      </c>
      <c r="N434" s="13"/>
      <c r="O434" s="13"/>
      <c r="P434" s="2" t="s">
        <v>45</v>
      </c>
      <c r="Q434" s="2" t="s">
        <v>483</v>
      </c>
      <c r="R434" s="2" t="s">
        <v>483</v>
      </c>
      <c r="S434" s="2"/>
      <c r="T434" s="2" t="s">
        <v>561</v>
      </c>
      <c r="U434" s="2"/>
      <c r="V434" s="2"/>
    </row>
    <row r="435" spans="1:22" ht="47.25" x14ac:dyDescent="0.25">
      <c r="A435" s="1" t="str">
        <f>INDEX(Chuyenvien[Mã Chuyên viên],MATCH(Thongtin_CQDV[[#This Row],[Tham ke]],Chuyenvien[Tên thẩm kế],0),0)</f>
        <v>302e</v>
      </c>
      <c r="B435" s="1" t="s">
        <v>480</v>
      </c>
      <c r="C435" s="5" t="s">
        <v>935</v>
      </c>
      <c r="D435" s="5" t="s">
        <v>936</v>
      </c>
      <c r="E435" s="2"/>
      <c r="F435" s="2">
        <v>1125462</v>
      </c>
      <c r="G435" s="2">
        <v>1020503</v>
      </c>
      <c r="H435" s="11">
        <v>599</v>
      </c>
      <c r="I435" s="11">
        <v>130</v>
      </c>
      <c r="J435" s="11">
        <v>139</v>
      </c>
      <c r="K435" s="2" t="s">
        <v>36</v>
      </c>
      <c r="L435" s="2" t="s">
        <v>44</v>
      </c>
      <c r="M435" s="2">
        <v>43</v>
      </c>
      <c r="N435" s="13"/>
      <c r="O435" s="13"/>
      <c r="P435" s="2" t="s">
        <v>82</v>
      </c>
      <c r="Q435" s="2" t="s">
        <v>483</v>
      </c>
      <c r="R435" s="2" t="s">
        <v>483</v>
      </c>
      <c r="S435" s="2"/>
      <c r="T435" s="2" t="s">
        <v>937</v>
      </c>
      <c r="U435" s="2"/>
      <c r="V435" s="2"/>
    </row>
    <row r="436" spans="1:22" ht="31.5" x14ac:dyDescent="0.25">
      <c r="A436" s="1" t="str">
        <f>INDEX(Chuyenvien[Mã Chuyên viên],MATCH(Thongtin_CQDV[[#This Row],[Tham ke]],Chuyenvien[Tên thẩm kế],0),0)</f>
        <v>302e</v>
      </c>
      <c r="B436" s="1" t="s">
        <v>480</v>
      </c>
      <c r="C436" s="5" t="s">
        <v>481</v>
      </c>
      <c r="D436" s="5" t="s">
        <v>564</v>
      </c>
      <c r="E436" s="2"/>
      <c r="F436" s="2">
        <v>1047475</v>
      </c>
      <c r="G436" s="2">
        <v>1086004</v>
      </c>
      <c r="H436" s="11">
        <v>423</v>
      </c>
      <c r="I436" s="11">
        <v>130</v>
      </c>
      <c r="J436" s="11">
        <v>139</v>
      </c>
      <c r="K436" s="2" t="s">
        <v>36</v>
      </c>
      <c r="L436" s="2" t="s">
        <v>44</v>
      </c>
      <c r="M436" s="2">
        <v>43</v>
      </c>
      <c r="N436" s="13"/>
      <c r="O436" s="13"/>
      <c r="P436" s="2" t="s">
        <v>82</v>
      </c>
      <c r="Q436" s="2" t="s">
        <v>483</v>
      </c>
      <c r="R436" s="2" t="s">
        <v>483</v>
      </c>
      <c r="S436" s="2"/>
      <c r="T436" s="2" t="s">
        <v>565</v>
      </c>
      <c r="U436" s="2"/>
      <c r="V436" s="2"/>
    </row>
    <row r="437" spans="1:22" ht="31.5" x14ac:dyDescent="0.25">
      <c r="A437" s="1" t="str">
        <f>INDEX(Chuyenvien[Mã Chuyên viên],MATCH(Thongtin_CQDV[[#This Row],[Tham ke]],Chuyenvien[Tên thẩm kế],0),0)</f>
        <v>302e</v>
      </c>
      <c r="B437" s="1" t="s">
        <v>480</v>
      </c>
      <c r="C437" s="5" t="s">
        <v>481</v>
      </c>
      <c r="D437" s="5" t="s">
        <v>566</v>
      </c>
      <c r="E437" s="2"/>
      <c r="F437" s="2">
        <v>1047475</v>
      </c>
      <c r="G437" s="2">
        <v>1123591</v>
      </c>
      <c r="H437" s="11">
        <v>423</v>
      </c>
      <c r="I437" s="11">
        <v>130</v>
      </c>
      <c r="J437" s="11">
        <v>139</v>
      </c>
      <c r="K437" s="2" t="s">
        <v>36</v>
      </c>
      <c r="L437" s="2" t="s">
        <v>44</v>
      </c>
      <c r="M437" s="2">
        <v>43</v>
      </c>
      <c r="N437" s="13"/>
      <c r="O437" s="13"/>
      <c r="P437" s="2" t="s">
        <v>50</v>
      </c>
      <c r="Q437" s="2" t="s">
        <v>483</v>
      </c>
      <c r="R437" s="2" t="s">
        <v>483</v>
      </c>
      <c r="S437" s="2" t="s">
        <v>567</v>
      </c>
      <c r="T437" s="2"/>
      <c r="U437" s="2"/>
      <c r="V437" s="2" t="s">
        <v>65</v>
      </c>
    </row>
    <row r="438" spans="1:22" ht="31.5" x14ac:dyDescent="0.25">
      <c r="A438" s="1" t="str">
        <f>INDEX(Chuyenvien[Mã Chuyên viên],MATCH(Thongtin_CQDV[[#This Row],[Tham ke]],Chuyenvien[Tên thẩm kế],0),0)</f>
        <v>302e</v>
      </c>
      <c r="B438" s="1" t="s">
        <v>480</v>
      </c>
      <c r="C438" s="5" t="s">
        <v>481</v>
      </c>
      <c r="D438" s="5" t="s">
        <v>568</v>
      </c>
      <c r="E438" s="2"/>
      <c r="F438" s="2">
        <v>1047475</v>
      </c>
      <c r="G438" s="2">
        <v>1053249</v>
      </c>
      <c r="H438" s="11">
        <v>423</v>
      </c>
      <c r="I438" s="11">
        <v>130</v>
      </c>
      <c r="J438" s="11">
        <v>131</v>
      </c>
      <c r="K438" s="2" t="s">
        <v>36</v>
      </c>
      <c r="L438" s="2" t="s">
        <v>44</v>
      </c>
      <c r="M438" s="2">
        <v>43</v>
      </c>
      <c r="N438" s="13"/>
      <c r="O438" s="13"/>
      <c r="P438" s="2" t="s">
        <v>82</v>
      </c>
      <c r="Q438" s="2" t="s">
        <v>483</v>
      </c>
      <c r="R438" s="2" t="s">
        <v>483</v>
      </c>
      <c r="S438" s="2"/>
      <c r="T438" s="2" t="s">
        <v>569</v>
      </c>
      <c r="U438" s="2"/>
      <c r="V438" s="2"/>
    </row>
    <row r="439" spans="1:22" ht="31.5" x14ac:dyDescent="0.25">
      <c r="A439" s="1" t="str">
        <f>INDEX(Chuyenvien[Mã Chuyên viên],MATCH(Thongtin_CQDV[[#This Row],[Tham ke]],Chuyenvien[Tên thẩm kế],0),0)</f>
        <v>302e</v>
      </c>
      <c r="B439" s="1" t="s">
        <v>480</v>
      </c>
      <c r="C439" s="5" t="s">
        <v>481</v>
      </c>
      <c r="D439" s="5" t="s">
        <v>570</v>
      </c>
      <c r="E439" s="2"/>
      <c r="F439" s="2">
        <v>1047475</v>
      </c>
      <c r="G439" s="2">
        <v>1093539</v>
      </c>
      <c r="H439" s="11">
        <v>423</v>
      </c>
      <c r="I439" s="11">
        <v>130</v>
      </c>
      <c r="J439" s="11">
        <v>131</v>
      </c>
      <c r="K439" s="2" t="s">
        <v>36</v>
      </c>
      <c r="L439" s="2" t="s">
        <v>44</v>
      </c>
      <c r="M439" s="2">
        <v>43</v>
      </c>
      <c r="N439" s="13"/>
      <c r="O439" s="13"/>
      <c r="P439" s="2" t="s">
        <v>82</v>
      </c>
      <c r="Q439" s="2" t="s">
        <v>483</v>
      </c>
      <c r="R439" s="2" t="s">
        <v>483</v>
      </c>
      <c r="S439" s="2"/>
      <c r="T439" s="2" t="s">
        <v>571</v>
      </c>
      <c r="U439" s="2"/>
      <c r="V439" s="2"/>
    </row>
    <row r="440" spans="1:22" ht="31.5" x14ac:dyDescent="0.25">
      <c r="A440" s="1" t="str">
        <f>INDEX(Chuyenvien[Mã Chuyên viên],MATCH(Thongtin_CQDV[[#This Row],[Tham ke]],Chuyenvien[Tên thẩm kế],0),0)</f>
        <v>302e</v>
      </c>
      <c r="B440" s="1" t="s">
        <v>480</v>
      </c>
      <c r="C440" s="5" t="s">
        <v>481</v>
      </c>
      <c r="D440" s="5" t="s">
        <v>573</v>
      </c>
      <c r="E440" s="2"/>
      <c r="F440" s="2">
        <v>1047475</v>
      </c>
      <c r="G440" s="2">
        <v>0</v>
      </c>
      <c r="H440" s="11">
        <v>423</v>
      </c>
      <c r="I440" s="11">
        <v>130</v>
      </c>
      <c r="J440" s="11">
        <v>132</v>
      </c>
      <c r="K440" s="2" t="s">
        <v>36</v>
      </c>
      <c r="L440" s="2" t="s">
        <v>44</v>
      </c>
      <c r="M440" s="2">
        <v>43</v>
      </c>
      <c r="N440" s="13"/>
      <c r="O440" s="13"/>
      <c r="P440" s="2" t="s">
        <v>45</v>
      </c>
      <c r="Q440" s="2" t="s">
        <v>483</v>
      </c>
      <c r="R440" s="2" t="s">
        <v>483</v>
      </c>
      <c r="S440" s="2"/>
      <c r="T440" s="2" t="s">
        <v>574</v>
      </c>
      <c r="U440" s="2"/>
      <c r="V440" s="2"/>
    </row>
    <row r="441" spans="1:22" ht="31.5" x14ac:dyDescent="0.25">
      <c r="A441" s="1" t="str">
        <f>INDEX(Chuyenvien[Mã Chuyên viên],MATCH(Thongtin_CQDV[[#This Row],[Tham ke]],Chuyenvien[Tên thẩm kế],0),0)</f>
        <v>302e</v>
      </c>
      <c r="B441" s="1" t="s">
        <v>480</v>
      </c>
      <c r="C441" s="5" t="s">
        <v>481</v>
      </c>
      <c r="D441" s="5" t="s">
        <v>562</v>
      </c>
      <c r="E441" s="2"/>
      <c r="F441" s="2">
        <v>1047475</v>
      </c>
      <c r="G441" s="2">
        <v>0</v>
      </c>
      <c r="H441" s="11">
        <v>423</v>
      </c>
      <c r="I441" s="11">
        <v>130</v>
      </c>
      <c r="J441" s="11">
        <v>139</v>
      </c>
      <c r="K441" s="2" t="s">
        <v>36</v>
      </c>
      <c r="L441" s="2" t="s">
        <v>44</v>
      </c>
      <c r="M441" s="2">
        <v>141</v>
      </c>
      <c r="N441" s="13" t="s">
        <v>563</v>
      </c>
      <c r="O441" s="13">
        <v>43101</v>
      </c>
      <c r="P441" s="2" t="s">
        <v>50</v>
      </c>
      <c r="Q441" s="2" t="s">
        <v>483</v>
      </c>
      <c r="R441" s="2" t="s">
        <v>483</v>
      </c>
      <c r="S441" s="2"/>
      <c r="T441" s="2"/>
      <c r="U441" s="2"/>
      <c r="V441" s="2"/>
    </row>
    <row r="442" spans="1:22" ht="47.25" x14ac:dyDescent="0.25">
      <c r="A442" s="6" t="str">
        <f>INDEX(Chuyenvien[Mã Chuyên viên],MATCH(Thongtin_CQDV[[#This Row],[Tham ke]],Chuyenvien[Tên thẩm kế],0),0)</f>
        <v>302e</v>
      </c>
      <c r="B442" s="1" t="s">
        <v>480</v>
      </c>
      <c r="C442" s="7" t="s">
        <v>481</v>
      </c>
      <c r="D442" s="7" t="s">
        <v>978</v>
      </c>
      <c r="E442" s="15"/>
      <c r="F442" s="15">
        <v>1047475</v>
      </c>
      <c r="G442" s="2">
        <v>1060355</v>
      </c>
      <c r="H442" s="11">
        <v>423</v>
      </c>
      <c r="I442" s="11">
        <v>130</v>
      </c>
      <c r="J442" s="11">
        <v>132</v>
      </c>
      <c r="K442" s="2"/>
      <c r="L442" s="2"/>
      <c r="M442" s="2">
        <v>43</v>
      </c>
      <c r="N442" s="13"/>
      <c r="O442" s="13"/>
      <c r="P442" s="2"/>
      <c r="Q442" s="2"/>
      <c r="R442" s="2"/>
      <c r="S442" s="2"/>
      <c r="T442" s="2"/>
      <c r="U442" s="2"/>
      <c r="V442" s="2"/>
    </row>
    <row r="443" spans="1:22" ht="31.5" x14ac:dyDescent="0.25">
      <c r="A443" s="1" t="str">
        <f>INDEX(Chuyenvien[Mã Chuyên viên],MATCH(Thongtin_CQDV[[#This Row],[Tham ke]],Chuyenvien[Tên thẩm kế],0),0)</f>
        <v>302e</v>
      </c>
      <c r="B443" s="1" t="s">
        <v>480</v>
      </c>
      <c r="C443" s="5" t="s">
        <v>481</v>
      </c>
      <c r="D443" s="5" t="s">
        <v>543</v>
      </c>
      <c r="E443" s="2"/>
      <c r="F443" s="2">
        <v>1047475</v>
      </c>
      <c r="G443" s="2">
        <v>1076612</v>
      </c>
      <c r="H443" s="11">
        <v>423</v>
      </c>
      <c r="I443" s="11">
        <v>130</v>
      </c>
      <c r="J443" s="11">
        <v>131</v>
      </c>
      <c r="K443" s="2" t="s">
        <v>36</v>
      </c>
      <c r="L443" s="2"/>
      <c r="M443" s="2">
        <v>130</v>
      </c>
      <c r="N443" s="13"/>
      <c r="O443" s="13"/>
      <c r="P443" s="2"/>
      <c r="Q443" s="2"/>
      <c r="R443" s="2"/>
      <c r="S443" s="2"/>
      <c r="T443" s="2"/>
      <c r="U443" s="2"/>
      <c r="V443" s="2"/>
    </row>
    <row r="444" spans="1:22" ht="63" x14ac:dyDescent="0.25">
      <c r="A444" s="1" t="str">
        <f>INDEX(Chuyenvien[Mã Chuyên viên],MATCH(Thongtin_CQDV[[#This Row],[Tham ke]],Chuyenvien[Tên thẩm kế],0),0)</f>
        <v>302e</v>
      </c>
      <c r="B444" s="1" t="s">
        <v>480</v>
      </c>
      <c r="C444" s="5" t="s">
        <v>935</v>
      </c>
      <c r="D444" s="5" t="s">
        <v>939</v>
      </c>
      <c r="E444" s="2"/>
      <c r="F444" s="2">
        <v>1125462</v>
      </c>
      <c r="G444" s="2">
        <v>1125462</v>
      </c>
      <c r="H444" s="11">
        <v>599</v>
      </c>
      <c r="I444" s="11">
        <v>130</v>
      </c>
      <c r="J444" s="11">
        <v>131</v>
      </c>
      <c r="K444" s="2" t="s">
        <v>36</v>
      </c>
      <c r="L444" s="2"/>
      <c r="M444" s="2">
        <v>130</v>
      </c>
      <c r="N444" s="13"/>
      <c r="O444" s="13"/>
      <c r="P444" s="2"/>
      <c r="Q444" s="2"/>
      <c r="R444" s="2"/>
      <c r="S444" s="2"/>
      <c r="T444" s="2"/>
      <c r="U444" s="2"/>
      <c r="V444" s="2"/>
    </row>
    <row r="445" spans="1:22" ht="31.5" x14ac:dyDescent="0.25">
      <c r="A445" s="1" t="str">
        <f>INDEX(Chuyenvien[Mã Chuyên viên],MATCH(Thongtin_CQDV[[#This Row],[Tham ke]],Chuyenvien[Tên thẩm kế],0),0)</f>
        <v>302e</v>
      </c>
      <c r="B445" s="1" t="s">
        <v>480</v>
      </c>
      <c r="C445" s="5" t="s">
        <v>481</v>
      </c>
      <c r="D445" s="5" t="s">
        <v>572</v>
      </c>
      <c r="E445" s="2"/>
      <c r="F445" s="2">
        <v>1047475</v>
      </c>
      <c r="G445" s="2">
        <v>1059615</v>
      </c>
      <c r="H445" s="11">
        <v>423</v>
      </c>
      <c r="I445" s="11">
        <v>70</v>
      </c>
      <c r="J445" s="11">
        <v>83</v>
      </c>
      <c r="K445" s="2" t="s">
        <v>36</v>
      </c>
      <c r="L445" s="2"/>
      <c r="M445" s="2">
        <v>130</v>
      </c>
      <c r="N445" s="13"/>
      <c r="O445" s="13"/>
      <c r="P445" s="2"/>
      <c r="Q445" s="2"/>
      <c r="R445" s="2"/>
      <c r="S445" s="2"/>
      <c r="T445" s="2"/>
      <c r="U445" s="2"/>
      <c r="V445" s="2"/>
    </row>
    <row r="446" spans="1:22" ht="31.5" x14ac:dyDescent="0.25">
      <c r="A446" s="1" t="str">
        <f>INDEX(Chuyenvien[Mã Chuyên viên],MATCH(Thongtin_CQDV[[#This Row],[Tham ke]],Chuyenvien[Tên thẩm kế],0),0)</f>
        <v>302e</v>
      </c>
      <c r="B446" s="1" t="s">
        <v>480</v>
      </c>
      <c r="C446" s="5" t="s">
        <v>481</v>
      </c>
      <c r="D446" s="5" t="s">
        <v>572</v>
      </c>
      <c r="E446" s="2"/>
      <c r="F446" s="2">
        <v>1047475</v>
      </c>
      <c r="G446" s="2">
        <v>1059615</v>
      </c>
      <c r="H446" s="11">
        <v>423</v>
      </c>
      <c r="I446" s="11">
        <v>130</v>
      </c>
      <c r="J446" s="11">
        <v>131</v>
      </c>
      <c r="K446" s="2" t="s">
        <v>36</v>
      </c>
      <c r="L446" s="2"/>
      <c r="M446" s="2">
        <v>130</v>
      </c>
      <c r="N446" s="13"/>
      <c r="O446" s="13"/>
      <c r="P446" s="2"/>
      <c r="Q446" s="2"/>
      <c r="R446" s="2"/>
      <c r="S446" s="2"/>
      <c r="T446" s="2"/>
      <c r="U446" s="2"/>
      <c r="V446" s="2"/>
    </row>
    <row r="447" spans="1:22" ht="31.5" x14ac:dyDescent="0.25">
      <c r="A447" s="1" t="str">
        <f>INDEX(Chuyenvien[Mã Chuyên viên],MATCH(Thongtin_CQDV[[#This Row],[Tham ke]],Chuyenvien[Tên thẩm kế],0),0)</f>
        <v>302e</v>
      </c>
      <c r="B447" s="1" t="s">
        <v>480</v>
      </c>
      <c r="C447" s="5" t="s">
        <v>481</v>
      </c>
      <c r="D447" s="5" t="s">
        <v>572</v>
      </c>
      <c r="E447" s="2"/>
      <c r="F447" s="2">
        <v>1047475</v>
      </c>
      <c r="G447" s="2">
        <v>1059615</v>
      </c>
      <c r="H447" s="11">
        <v>423</v>
      </c>
      <c r="I447" s="11">
        <v>130</v>
      </c>
      <c r="J447" s="11">
        <v>132</v>
      </c>
      <c r="K447" s="2" t="s">
        <v>36</v>
      </c>
      <c r="L447" s="2"/>
      <c r="M447" s="2">
        <v>130</v>
      </c>
      <c r="N447" s="13"/>
      <c r="O447" s="13"/>
      <c r="P447" s="2"/>
      <c r="Q447" s="2"/>
      <c r="R447" s="2"/>
      <c r="S447" s="2"/>
      <c r="T447" s="2"/>
      <c r="U447" s="2"/>
      <c r="V447" s="2"/>
    </row>
    <row r="448" spans="1:22" ht="31.5" x14ac:dyDescent="0.25">
      <c r="A448" s="1" t="str">
        <f>INDEX(Chuyenvien[Mã Chuyên viên],MATCH(Thongtin_CQDV[[#This Row],[Tham ke]],Chuyenvien[Tên thẩm kế],0),0)</f>
        <v>306e</v>
      </c>
      <c r="B448" s="1" t="s">
        <v>162</v>
      </c>
      <c r="C448" s="5" t="s">
        <v>928</v>
      </c>
      <c r="D448" s="5" t="s">
        <v>929</v>
      </c>
      <c r="E448" s="2"/>
      <c r="F448" s="2">
        <v>1038699</v>
      </c>
      <c r="G448" s="2">
        <v>1038699</v>
      </c>
      <c r="H448" s="11">
        <v>599</v>
      </c>
      <c r="I448" s="11">
        <v>340</v>
      </c>
      <c r="J448" s="11">
        <v>341</v>
      </c>
      <c r="K448" s="2" t="s">
        <v>36</v>
      </c>
      <c r="L448" s="2" t="s">
        <v>37</v>
      </c>
      <c r="M448" s="2">
        <v>130</v>
      </c>
      <c r="N448" s="13"/>
      <c r="O448" s="13"/>
      <c r="P448" s="2"/>
      <c r="Q448" s="2"/>
      <c r="R448" s="2"/>
      <c r="S448" s="2"/>
      <c r="T448" s="2"/>
      <c r="U448" s="2"/>
      <c r="V448" s="2"/>
    </row>
    <row r="449" spans="1:22" ht="47.25" x14ac:dyDescent="0.25">
      <c r="A449" s="1" t="str">
        <f>INDEX(Chuyenvien[Mã Chuyên viên],MATCH(Thongtin_CQDV[[#This Row],[Tham ke]],Chuyenvien[Tên thẩm kế],0),0)</f>
        <v>306e</v>
      </c>
      <c r="B449" s="1" t="s">
        <v>162</v>
      </c>
      <c r="C449" s="5" t="s">
        <v>163</v>
      </c>
      <c r="D449" s="5" t="s">
        <v>180</v>
      </c>
      <c r="E449" s="2"/>
      <c r="F449" s="2">
        <v>1016401</v>
      </c>
      <c r="G449" s="2">
        <v>1017461</v>
      </c>
      <c r="H449" s="11">
        <v>421</v>
      </c>
      <c r="I449" s="11">
        <v>280</v>
      </c>
      <c r="J449" s="11">
        <v>338</v>
      </c>
      <c r="K449" s="2" t="s">
        <v>36</v>
      </c>
      <c r="L449" s="2" t="s">
        <v>37</v>
      </c>
      <c r="M449" s="2">
        <v>130</v>
      </c>
      <c r="N449" s="13"/>
      <c r="O449" s="13"/>
      <c r="P449" s="2"/>
      <c r="Q449" s="2"/>
      <c r="R449" s="2"/>
      <c r="S449" s="2"/>
      <c r="T449" s="2"/>
      <c r="U449" s="2"/>
      <c r="V449" s="2"/>
    </row>
    <row r="450" spans="1:22" ht="63" x14ac:dyDescent="0.25">
      <c r="A450" s="1" t="str">
        <f>INDEX(Chuyenvien[Mã Chuyên viên],MATCH(Thongtin_CQDV[[#This Row],[Tham ke]],Chuyenvien[Tên thẩm kế],0),0)</f>
        <v>306e</v>
      </c>
      <c r="B450" s="1" t="s">
        <v>162</v>
      </c>
      <c r="C450" s="5" t="s">
        <v>163</v>
      </c>
      <c r="D450" s="5" t="s">
        <v>181</v>
      </c>
      <c r="E450" s="2"/>
      <c r="F450" s="2">
        <v>1016401</v>
      </c>
      <c r="G450" s="2">
        <v>1066634</v>
      </c>
      <c r="H450" s="11">
        <v>421</v>
      </c>
      <c r="I450" s="11">
        <v>280</v>
      </c>
      <c r="J450" s="11">
        <v>338</v>
      </c>
      <c r="K450" s="2" t="s">
        <v>36</v>
      </c>
      <c r="L450" s="2" t="s">
        <v>37</v>
      </c>
      <c r="M450" s="2">
        <v>130</v>
      </c>
      <c r="N450" s="13"/>
      <c r="O450" s="13"/>
      <c r="P450" s="2"/>
      <c r="Q450" s="2"/>
      <c r="R450" s="2"/>
      <c r="S450" s="2"/>
      <c r="T450" s="2"/>
      <c r="U450" s="2"/>
      <c r="V450" s="2"/>
    </row>
    <row r="451" spans="1:22" ht="31.5" x14ac:dyDescent="0.25">
      <c r="A451" s="1" t="str">
        <f>INDEX(Chuyenvien[Mã Chuyên viên],MATCH(Thongtin_CQDV[[#This Row],[Tham ke]],Chuyenvien[Tên thẩm kế],0),0)</f>
        <v>306e</v>
      </c>
      <c r="B451" s="1" t="s">
        <v>162</v>
      </c>
      <c r="C451" s="5" t="s">
        <v>163</v>
      </c>
      <c r="D451" s="5" t="s">
        <v>182</v>
      </c>
      <c r="E451" s="2"/>
      <c r="F451" s="2">
        <v>1016401</v>
      </c>
      <c r="G451" s="2">
        <v>1066634</v>
      </c>
      <c r="H451" s="11">
        <v>421</v>
      </c>
      <c r="I451" s="11">
        <v>340</v>
      </c>
      <c r="J451" s="11">
        <v>341</v>
      </c>
      <c r="K451" s="2" t="s">
        <v>36</v>
      </c>
      <c r="L451" s="2" t="s">
        <v>37</v>
      </c>
      <c r="M451" s="2">
        <v>130</v>
      </c>
      <c r="N451" s="13"/>
      <c r="O451" s="13"/>
      <c r="P451" s="2"/>
      <c r="Q451" s="2"/>
      <c r="R451" s="2"/>
      <c r="S451" s="2"/>
      <c r="T451" s="2"/>
      <c r="U451" s="2"/>
      <c r="V451" s="2"/>
    </row>
    <row r="452" spans="1:22" ht="31.5" x14ac:dyDescent="0.25">
      <c r="A452" s="1" t="str">
        <f>INDEX(Chuyenvien[Mã Chuyên viên],MATCH(Thongtin_CQDV[[#This Row],[Tham ke]],Chuyenvien[Tên thẩm kế],0),0)</f>
        <v>306e</v>
      </c>
      <c r="B452" s="1" t="s">
        <v>162</v>
      </c>
      <c r="C452" s="5" t="s">
        <v>163</v>
      </c>
      <c r="D452" s="5" t="s">
        <v>200</v>
      </c>
      <c r="E452" s="2"/>
      <c r="F452" s="2">
        <v>1016401</v>
      </c>
      <c r="G452" s="2">
        <v>1017461</v>
      </c>
      <c r="H452" s="11">
        <v>421</v>
      </c>
      <c r="I452" s="11">
        <v>340</v>
      </c>
      <c r="J452" s="11">
        <v>341</v>
      </c>
      <c r="K452" s="2" t="s">
        <v>36</v>
      </c>
      <c r="L452" s="2" t="s">
        <v>37</v>
      </c>
      <c r="M452" s="2">
        <v>130</v>
      </c>
      <c r="N452" s="13"/>
      <c r="O452" s="13"/>
      <c r="P452" s="2"/>
      <c r="Q452" s="2"/>
      <c r="R452" s="2"/>
      <c r="S452" s="2"/>
      <c r="T452" s="2"/>
      <c r="U452" s="2"/>
      <c r="V452" s="2"/>
    </row>
    <row r="453" spans="1:22" ht="31.5" x14ac:dyDescent="0.25">
      <c r="A453" s="1" t="str">
        <f>INDEX(Chuyenvien[Mã Chuyên viên],MATCH(Thongtin_CQDV[[#This Row],[Tham ke]],Chuyenvien[Tên thẩm kế],0),0)</f>
        <v>306e</v>
      </c>
      <c r="B453" s="1" t="s">
        <v>162</v>
      </c>
      <c r="C453" s="5" t="s">
        <v>163</v>
      </c>
      <c r="D453" s="5" t="s">
        <v>198</v>
      </c>
      <c r="E453" s="2"/>
      <c r="F453" s="2">
        <v>1016401</v>
      </c>
      <c r="G453" s="2">
        <v>1015840</v>
      </c>
      <c r="H453" s="11">
        <v>421</v>
      </c>
      <c r="I453" s="11">
        <v>70</v>
      </c>
      <c r="J453" s="11">
        <v>93</v>
      </c>
      <c r="K453" s="2" t="s">
        <v>36</v>
      </c>
      <c r="L453" s="2" t="s">
        <v>44</v>
      </c>
      <c r="M453" s="2">
        <v>43</v>
      </c>
      <c r="N453" s="13"/>
      <c r="O453" s="13"/>
      <c r="P453" s="2" t="s">
        <v>82</v>
      </c>
      <c r="Q453" s="2" t="s">
        <v>83</v>
      </c>
      <c r="R453" s="2" t="s">
        <v>83</v>
      </c>
      <c r="S453" s="2"/>
      <c r="T453" s="2" t="s">
        <v>199</v>
      </c>
      <c r="U453" s="2"/>
      <c r="V453" s="2"/>
    </row>
    <row r="454" spans="1:22" ht="47.25" x14ac:dyDescent="0.25">
      <c r="A454" s="1" t="str">
        <f>INDEX(Chuyenvien[Mã Chuyên viên],MATCH(Thongtin_CQDV[[#This Row],[Tham ke]],Chuyenvien[Tên thẩm kế],0),0)</f>
        <v>306e</v>
      </c>
      <c r="B454" s="1" t="s">
        <v>162</v>
      </c>
      <c r="C454" s="5" t="s">
        <v>163</v>
      </c>
      <c r="D454" s="5" t="s">
        <v>164</v>
      </c>
      <c r="E454" s="2"/>
      <c r="F454" s="2">
        <v>1016401</v>
      </c>
      <c r="G454" s="2">
        <v>3014708</v>
      </c>
      <c r="H454" s="11">
        <v>421</v>
      </c>
      <c r="I454" s="11">
        <v>280</v>
      </c>
      <c r="J454" s="11">
        <v>297</v>
      </c>
      <c r="K454" s="2" t="s">
        <v>36</v>
      </c>
      <c r="L454" s="2" t="s">
        <v>44</v>
      </c>
      <c r="M454" s="2">
        <v>141</v>
      </c>
      <c r="N454" s="13" t="s">
        <v>40</v>
      </c>
      <c r="O454" s="13">
        <v>43556</v>
      </c>
      <c r="P454" s="2" t="s">
        <v>123</v>
      </c>
      <c r="Q454" s="2" t="s">
        <v>46</v>
      </c>
      <c r="R454" s="2" t="s">
        <v>47</v>
      </c>
      <c r="S454" s="2"/>
      <c r="T454" s="2"/>
      <c r="U454" s="2"/>
      <c r="V454" s="2"/>
    </row>
    <row r="455" spans="1:22" ht="31.5" x14ac:dyDescent="0.25">
      <c r="A455" s="1" t="str">
        <f>INDEX(Chuyenvien[Mã Chuyên viên],MATCH(Thongtin_CQDV[[#This Row],[Tham ke]],Chuyenvien[Tên thẩm kế],0),0)</f>
        <v>306e</v>
      </c>
      <c r="B455" s="1" t="s">
        <v>162</v>
      </c>
      <c r="C455" s="5" t="s">
        <v>163</v>
      </c>
      <c r="D455" s="5" t="s">
        <v>165</v>
      </c>
      <c r="E455" s="2"/>
      <c r="F455" s="2">
        <v>1016401</v>
      </c>
      <c r="G455" s="2">
        <v>0</v>
      </c>
      <c r="H455" s="11">
        <v>421</v>
      </c>
      <c r="I455" s="11">
        <v>220</v>
      </c>
      <c r="J455" s="11">
        <v>231</v>
      </c>
      <c r="K455" s="2" t="s">
        <v>36</v>
      </c>
      <c r="L455" s="2" t="s">
        <v>44</v>
      </c>
      <c r="M455" s="2">
        <v>141</v>
      </c>
      <c r="N455" s="13" t="s">
        <v>40</v>
      </c>
      <c r="O455" s="13">
        <v>43556</v>
      </c>
      <c r="P455" s="2" t="s">
        <v>45</v>
      </c>
      <c r="Q455" s="2" t="s">
        <v>46</v>
      </c>
      <c r="R455" s="2" t="s">
        <v>47</v>
      </c>
      <c r="S455" s="2"/>
      <c r="T455" s="2" t="s">
        <v>166</v>
      </c>
      <c r="U455" s="2"/>
      <c r="V455" s="2"/>
    </row>
    <row r="456" spans="1:22" ht="63" x14ac:dyDescent="0.25">
      <c r="A456" s="6" t="str">
        <f>INDEX(Chuyenvien[Mã Chuyên viên],MATCH(Thongtin_CQDV[[#This Row],[Tham ke]],Chuyenvien[Tên thẩm kế],0),0)</f>
        <v>306e</v>
      </c>
      <c r="B456" s="1" t="s">
        <v>162</v>
      </c>
      <c r="C456" s="7" t="s">
        <v>1001</v>
      </c>
      <c r="D456" s="7" t="s">
        <v>1001</v>
      </c>
      <c r="E456" s="15"/>
      <c r="F456" s="15">
        <v>3029192</v>
      </c>
      <c r="G456" s="2">
        <v>3029192</v>
      </c>
      <c r="H456" s="11">
        <v>599</v>
      </c>
      <c r="I456" s="11">
        <v>280</v>
      </c>
      <c r="J456" s="11">
        <v>338</v>
      </c>
      <c r="K456" s="2" t="s">
        <v>36</v>
      </c>
      <c r="L456" s="2" t="s">
        <v>44</v>
      </c>
      <c r="M456" s="2" t="s">
        <v>1058</v>
      </c>
      <c r="N456" s="13"/>
      <c r="O456" s="13"/>
      <c r="P456" s="2" t="s">
        <v>45</v>
      </c>
      <c r="Q456" s="2" t="s">
        <v>46</v>
      </c>
      <c r="R456" s="2" t="s">
        <v>47</v>
      </c>
      <c r="S456" s="2"/>
      <c r="T456" s="2"/>
      <c r="U456" s="2" t="s">
        <v>1002</v>
      </c>
      <c r="V456" s="2"/>
    </row>
    <row r="457" spans="1:22" ht="47.25" x14ac:dyDescent="0.25">
      <c r="A457" s="6" t="str">
        <f>INDEX(Chuyenvien[Mã Chuyên viên],MATCH(Thongtin_CQDV[[#This Row],[Tham ke]],Chuyenvien[Tên thẩm kế],0),0)</f>
        <v>306e</v>
      </c>
      <c r="B457" s="1" t="s">
        <v>162</v>
      </c>
      <c r="C457" s="7" t="s">
        <v>999</v>
      </c>
      <c r="D457" s="7" t="s">
        <v>999</v>
      </c>
      <c r="E457" s="15"/>
      <c r="F457" s="15">
        <v>3029145</v>
      </c>
      <c r="G457" s="2">
        <v>3029145</v>
      </c>
      <c r="H457" s="11">
        <v>599</v>
      </c>
      <c r="I457" s="11">
        <v>280</v>
      </c>
      <c r="J457" s="11">
        <v>338</v>
      </c>
      <c r="K457" s="2" t="s">
        <v>36</v>
      </c>
      <c r="L457" s="2" t="s">
        <v>44</v>
      </c>
      <c r="M457" s="2" t="s">
        <v>1058</v>
      </c>
      <c r="N457" s="13"/>
      <c r="O457" s="13"/>
      <c r="P457" s="2" t="s">
        <v>45</v>
      </c>
      <c r="Q457" s="2" t="s">
        <v>46</v>
      </c>
      <c r="R457" s="2" t="s">
        <v>47</v>
      </c>
      <c r="S457" s="2"/>
      <c r="T457" s="2"/>
      <c r="U457" s="2" t="s">
        <v>1000</v>
      </c>
      <c r="V457" s="2"/>
    </row>
    <row r="458" spans="1:22" ht="31.5" x14ac:dyDescent="0.25">
      <c r="A458" s="1" t="str">
        <f>INDEX(Chuyenvien[Mã Chuyên viên],MATCH(Thongtin_CQDV[[#This Row],[Tham ke]],Chuyenvien[Tên thẩm kế],0),0)</f>
        <v>306e</v>
      </c>
      <c r="B458" s="1" t="s">
        <v>162</v>
      </c>
      <c r="C458" s="5" t="s">
        <v>163</v>
      </c>
      <c r="D458" s="5" t="s">
        <v>167</v>
      </c>
      <c r="E458" s="2"/>
      <c r="F458" s="2">
        <v>1016401</v>
      </c>
      <c r="G458" s="2">
        <v>1052243</v>
      </c>
      <c r="H458" s="11">
        <v>421</v>
      </c>
      <c r="I458" s="11">
        <v>280</v>
      </c>
      <c r="J458" s="11">
        <v>294</v>
      </c>
      <c r="K458" s="2" t="s">
        <v>36</v>
      </c>
      <c r="L458" s="2" t="s">
        <v>44</v>
      </c>
      <c r="M458" s="2">
        <v>141</v>
      </c>
      <c r="N458" s="13"/>
      <c r="O458" s="13"/>
      <c r="P458" s="2" t="s">
        <v>82</v>
      </c>
      <c r="Q458" s="2" t="s">
        <v>46</v>
      </c>
      <c r="R458" s="2" t="s">
        <v>47</v>
      </c>
      <c r="S458" s="2"/>
      <c r="T458" s="2" t="s">
        <v>168</v>
      </c>
      <c r="U458" s="2"/>
      <c r="V458" s="2"/>
    </row>
    <row r="459" spans="1:22" ht="31.5" x14ac:dyDescent="0.25">
      <c r="A459" s="1" t="str">
        <f>INDEX(Chuyenvien[Mã Chuyên viên],MATCH(Thongtin_CQDV[[#This Row],[Tham ke]],Chuyenvien[Tên thẩm kế],0),0)</f>
        <v>306e</v>
      </c>
      <c r="B459" s="1" t="s">
        <v>162</v>
      </c>
      <c r="C459" s="5" t="s">
        <v>163</v>
      </c>
      <c r="D459" s="5" t="s">
        <v>169</v>
      </c>
      <c r="E459" s="2"/>
      <c r="F459" s="2">
        <v>1016401</v>
      </c>
      <c r="G459" s="2">
        <v>1043433</v>
      </c>
      <c r="H459" s="11">
        <v>421</v>
      </c>
      <c r="I459" s="11">
        <v>280</v>
      </c>
      <c r="J459" s="11">
        <v>294</v>
      </c>
      <c r="K459" s="2" t="s">
        <v>36</v>
      </c>
      <c r="L459" s="2" t="s">
        <v>44</v>
      </c>
      <c r="M459" s="2">
        <v>141</v>
      </c>
      <c r="N459" s="13" t="s">
        <v>170</v>
      </c>
      <c r="O459" s="13">
        <v>43678</v>
      </c>
      <c r="P459" s="2" t="s">
        <v>82</v>
      </c>
      <c r="Q459" s="2" t="s">
        <v>46</v>
      </c>
      <c r="R459" s="2" t="s">
        <v>47</v>
      </c>
      <c r="S459" s="2"/>
      <c r="T459" s="2" t="s">
        <v>171</v>
      </c>
      <c r="U459" s="2"/>
      <c r="V459" s="2"/>
    </row>
    <row r="460" spans="1:22" ht="31.5" x14ac:dyDescent="0.25">
      <c r="A460" s="1" t="str">
        <f>INDEX(Chuyenvien[Mã Chuyên viên],MATCH(Thongtin_CQDV[[#This Row],[Tham ke]],Chuyenvien[Tên thẩm kế],0),0)</f>
        <v>306e</v>
      </c>
      <c r="B460" s="1" t="s">
        <v>162</v>
      </c>
      <c r="C460" s="5" t="s">
        <v>163</v>
      </c>
      <c r="D460" s="5" t="s">
        <v>172</v>
      </c>
      <c r="E460" s="2"/>
      <c r="F460" s="2">
        <v>1016401</v>
      </c>
      <c r="G460" s="2">
        <v>1067535</v>
      </c>
      <c r="H460" s="11">
        <v>421</v>
      </c>
      <c r="I460" s="11">
        <v>280</v>
      </c>
      <c r="J460" s="11">
        <v>292</v>
      </c>
      <c r="K460" s="2" t="s">
        <v>36</v>
      </c>
      <c r="L460" s="2" t="s">
        <v>44</v>
      </c>
      <c r="M460" s="2">
        <v>141</v>
      </c>
      <c r="N460" s="13" t="s">
        <v>170</v>
      </c>
      <c r="O460" s="13">
        <v>43678</v>
      </c>
      <c r="P460" s="2" t="s">
        <v>82</v>
      </c>
      <c r="Q460" s="2" t="s">
        <v>46</v>
      </c>
      <c r="R460" s="2" t="s">
        <v>47</v>
      </c>
      <c r="S460" s="2"/>
      <c r="T460" s="2" t="s">
        <v>173</v>
      </c>
      <c r="U460" s="2"/>
      <c r="V460" s="2"/>
    </row>
    <row r="461" spans="1:22" ht="31.5" x14ac:dyDescent="0.25">
      <c r="A461" s="1" t="str">
        <f>INDEX(Chuyenvien[Mã Chuyên viên],MATCH(Thongtin_CQDV[[#This Row],[Tham ke]],Chuyenvien[Tên thẩm kế],0),0)</f>
        <v>306e</v>
      </c>
      <c r="B461" s="1" t="s">
        <v>162</v>
      </c>
      <c r="C461" s="5" t="s">
        <v>163</v>
      </c>
      <c r="D461" s="5" t="s">
        <v>174</v>
      </c>
      <c r="E461" s="2"/>
      <c r="F461" s="2">
        <v>1016401</v>
      </c>
      <c r="G461" s="2">
        <v>1042209</v>
      </c>
      <c r="H461" s="11">
        <v>421</v>
      </c>
      <c r="I461" s="11">
        <v>280</v>
      </c>
      <c r="J461" s="11">
        <v>292</v>
      </c>
      <c r="K461" s="2" t="s">
        <v>36</v>
      </c>
      <c r="L461" s="2" t="s">
        <v>44</v>
      </c>
      <c r="M461" s="2">
        <v>141</v>
      </c>
      <c r="N461" s="13" t="s">
        <v>170</v>
      </c>
      <c r="O461" s="13">
        <v>43678</v>
      </c>
      <c r="P461" s="2" t="s">
        <v>82</v>
      </c>
      <c r="Q461" s="2" t="s">
        <v>46</v>
      </c>
      <c r="R461" s="2" t="s">
        <v>47</v>
      </c>
      <c r="S461" s="2"/>
      <c r="T461" s="2" t="s">
        <v>175</v>
      </c>
      <c r="U461" s="2"/>
      <c r="V461" s="2"/>
    </row>
    <row r="462" spans="1:22" ht="31.5" x14ac:dyDescent="0.25">
      <c r="A462" s="1" t="str">
        <f>INDEX(Chuyenvien[Mã Chuyên viên],MATCH(Thongtin_CQDV[[#This Row],[Tham ke]],Chuyenvien[Tên thẩm kế],0),0)</f>
        <v>306e</v>
      </c>
      <c r="B462" s="1" t="s">
        <v>162</v>
      </c>
      <c r="C462" s="5" t="s">
        <v>163</v>
      </c>
      <c r="D462" s="5" t="s">
        <v>176</v>
      </c>
      <c r="E462" s="2"/>
      <c r="F462" s="2">
        <v>1016401</v>
      </c>
      <c r="G462" s="2">
        <v>1038681</v>
      </c>
      <c r="H462" s="11">
        <v>421</v>
      </c>
      <c r="I462" s="11">
        <v>280</v>
      </c>
      <c r="J462" s="11">
        <v>292</v>
      </c>
      <c r="K462" s="2" t="s">
        <v>36</v>
      </c>
      <c r="L462" s="2" t="s">
        <v>44</v>
      </c>
      <c r="M462" s="2">
        <v>141</v>
      </c>
      <c r="N462" s="13" t="s">
        <v>170</v>
      </c>
      <c r="O462" s="13">
        <v>43678</v>
      </c>
      <c r="P462" s="2" t="s">
        <v>82</v>
      </c>
      <c r="Q462" s="2" t="s">
        <v>46</v>
      </c>
      <c r="R462" s="2" t="s">
        <v>47</v>
      </c>
      <c r="S462" s="2"/>
      <c r="T462" s="2" t="s">
        <v>177</v>
      </c>
      <c r="U462" s="2"/>
      <c r="V462" s="2"/>
    </row>
    <row r="463" spans="1:22" ht="31.5" x14ac:dyDescent="0.25">
      <c r="A463" s="1" t="str">
        <f>INDEX(Chuyenvien[Mã Chuyên viên],MATCH(Thongtin_CQDV[[#This Row],[Tham ke]],Chuyenvien[Tên thẩm kế],0),0)</f>
        <v>306e</v>
      </c>
      <c r="B463" s="1" t="s">
        <v>162</v>
      </c>
      <c r="C463" s="5" t="s">
        <v>163</v>
      </c>
      <c r="D463" s="5" t="s">
        <v>178</v>
      </c>
      <c r="E463" s="2"/>
      <c r="F463" s="2">
        <v>1016401</v>
      </c>
      <c r="G463" s="2">
        <v>1032615</v>
      </c>
      <c r="H463" s="11">
        <v>421</v>
      </c>
      <c r="I463" s="11">
        <v>280</v>
      </c>
      <c r="J463" s="11">
        <v>292</v>
      </c>
      <c r="K463" s="2" t="s">
        <v>36</v>
      </c>
      <c r="L463" s="2" t="s">
        <v>44</v>
      </c>
      <c r="M463" s="2">
        <v>141</v>
      </c>
      <c r="N463" s="13" t="s">
        <v>170</v>
      </c>
      <c r="O463" s="13">
        <v>43678</v>
      </c>
      <c r="P463" s="2" t="s">
        <v>82</v>
      </c>
      <c r="Q463" s="2" t="s">
        <v>46</v>
      </c>
      <c r="R463" s="2" t="s">
        <v>47</v>
      </c>
      <c r="S463" s="2"/>
      <c r="T463" s="2" t="s">
        <v>179</v>
      </c>
      <c r="U463" s="2"/>
      <c r="V463" s="2"/>
    </row>
    <row r="464" spans="1:22" ht="31.5" x14ac:dyDescent="0.25">
      <c r="A464" s="1" t="str">
        <f>INDEX(Chuyenvien[Mã Chuyên viên],MATCH(Thongtin_CQDV[[#This Row],[Tham ke]],Chuyenvien[Tên thẩm kế],0),0)</f>
        <v>306e</v>
      </c>
      <c r="B464" s="1" t="s">
        <v>162</v>
      </c>
      <c r="C464" s="5" t="s">
        <v>163</v>
      </c>
      <c r="D464" s="5" t="s">
        <v>183</v>
      </c>
      <c r="E464" s="2"/>
      <c r="F464" s="2">
        <v>1016401</v>
      </c>
      <c r="G464" s="2">
        <v>1085925</v>
      </c>
      <c r="H464" s="11">
        <v>421</v>
      </c>
      <c r="I464" s="11">
        <v>280</v>
      </c>
      <c r="J464" s="11">
        <v>297</v>
      </c>
      <c r="K464" s="2" t="s">
        <v>36</v>
      </c>
      <c r="L464" s="2" t="s">
        <v>44</v>
      </c>
      <c r="M464" s="2">
        <v>141</v>
      </c>
      <c r="N464" s="13" t="s">
        <v>170</v>
      </c>
      <c r="O464" s="13">
        <v>43699</v>
      </c>
      <c r="P464" s="2" t="s">
        <v>123</v>
      </c>
      <c r="Q464" s="2" t="s">
        <v>46</v>
      </c>
      <c r="R464" s="2" t="s">
        <v>47</v>
      </c>
      <c r="S464" s="2"/>
      <c r="T464" s="2"/>
      <c r="U464" s="2"/>
      <c r="V464" s="2"/>
    </row>
    <row r="465" spans="1:22" ht="31.5" x14ac:dyDescent="0.25">
      <c r="A465" s="1" t="str">
        <f>INDEX(Chuyenvien[Mã Chuyên viên],MATCH(Thongtin_CQDV[[#This Row],[Tham ke]],Chuyenvien[Tên thẩm kế],0),0)</f>
        <v>306e</v>
      </c>
      <c r="B465" s="1" t="s">
        <v>162</v>
      </c>
      <c r="C465" s="5" t="s">
        <v>163</v>
      </c>
      <c r="D465" s="5" t="s">
        <v>184</v>
      </c>
      <c r="E465" s="2"/>
      <c r="F465" s="2">
        <v>1016401</v>
      </c>
      <c r="G465" s="2">
        <v>1125245</v>
      </c>
      <c r="H465" s="11">
        <v>421</v>
      </c>
      <c r="I465" s="11">
        <v>280</v>
      </c>
      <c r="J465" s="11">
        <v>297</v>
      </c>
      <c r="K465" s="2" t="s">
        <v>36</v>
      </c>
      <c r="L465" s="2" t="s">
        <v>44</v>
      </c>
      <c r="M465" s="2">
        <v>141</v>
      </c>
      <c r="N465" s="13"/>
      <c r="O465" s="13"/>
      <c r="P465" s="2" t="s">
        <v>45</v>
      </c>
      <c r="Q465" s="2" t="s">
        <v>46</v>
      </c>
      <c r="R465" s="2" t="s">
        <v>47</v>
      </c>
      <c r="S465" s="2" t="s">
        <v>185</v>
      </c>
      <c r="T465" s="2"/>
      <c r="U465" s="2"/>
      <c r="V465" s="2" t="s">
        <v>65</v>
      </c>
    </row>
    <row r="466" spans="1:22" ht="31.5" x14ac:dyDescent="0.25">
      <c r="A466" s="1" t="str">
        <f>INDEX(Chuyenvien[Mã Chuyên viên],MATCH(Thongtin_CQDV[[#This Row],[Tham ke]],Chuyenvien[Tên thẩm kế],0),0)</f>
        <v>306e</v>
      </c>
      <c r="B466" s="1" t="s">
        <v>162</v>
      </c>
      <c r="C466" s="5" t="s">
        <v>163</v>
      </c>
      <c r="D466" s="5" t="s">
        <v>186</v>
      </c>
      <c r="E466" s="2"/>
      <c r="F466" s="2">
        <v>1016401</v>
      </c>
      <c r="G466" s="2">
        <v>1125287</v>
      </c>
      <c r="H466" s="11">
        <v>421</v>
      </c>
      <c r="I466" s="11">
        <v>280</v>
      </c>
      <c r="J466" s="11">
        <v>297</v>
      </c>
      <c r="K466" s="2" t="s">
        <v>36</v>
      </c>
      <c r="L466" s="2" t="s">
        <v>44</v>
      </c>
      <c r="M466" s="2">
        <v>141</v>
      </c>
      <c r="N466" s="13"/>
      <c r="O466" s="13"/>
      <c r="P466" s="2" t="s">
        <v>45</v>
      </c>
      <c r="Q466" s="2" t="s">
        <v>46</v>
      </c>
      <c r="R466" s="2" t="s">
        <v>47</v>
      </c>
      <c r="S466" s="2" t="s">
        <v>187</v>
      </c>
      <c r="T466" s="2"/>
      <c r="U466" s="2"/>
      <c r="V466" s="2" t="s">
        <v>65</v>
      </c>
    </row>
    <row r="467" spans="1:22" ht="31.5" x14ac:dyDescent="0.25">
      <c r="A467" s="1" t="str">
        <f>INDEX(Chuyenvien[Mã Chuyên viên],MATCH(Thongtin_CQDV[[#This Row],[Tham ke]],Chuyenvien[Tên thẩm kế],0),0)</f>
        <v>306e</v>
      </c>
      <c r="B467" s="1" t="s">
        <v>162</v>
      </c>
      <c r="C467" s="5" t="s">
        <v>163</v>
      </c>
      <c r="D467" s="5" t="s">
        <v>188</v>
      </c>
      <c r="E467" s="2"/>
      <c r="F467" s="2">
        <v>1016401</v>
      </c>
      <c r="G467" s="2">
        <v>1125235</v>
      </c>
      <c r="H467" s="11">
        <v>421</v>
      </c>
      <c r="I467" s="11">
        <v>280</v>
      </c>
      <c r="J467" s="11">
        <v>297</v>
      </c>
      <c r="K467" s="2" t="s">
        <v>36</v>
      </c>
      <c r="L467" s="2" t="s">
        <v>44</v>
      </c>
      <c r="M467" s="2">
        <v>141</v>
      </c>
      <c r="N467" s="13"/>
      <c r="O467" s="13"/>
      <c r="P467" s="2" t="s">
        <v>45</v>
      </c>
      <c r="Q467" s="2" t="s">
        <v>46</v>
      </c>
      <c r="R467" s="2" t="s">
        <v>47</v>
      </c>
      <c r="S467" s="2" t="s">
        <v>189</v>
      </c>
      <c r="T467" s="2"/>
      <c r="U467" s="2"/>
      <c r="V467" s="2" t="s">
        <v>65</v>
      </c>
    </row>
    <row r="468" spans="1:22" ht="31.5" x14ac:dyDescent="0.25">
      <c r="A468" s="1" t="str">
        <f>INDEX(Chuyenvien[Mã Chuyên viên],MATCH(Thongtin_CQDV[[#This Row],[Tham ke]],Chuyenvien[Tên thẩm kế],0),0)</f>
        <v>306e</v>
      </c>
      <c r="B468" s="1" t="s">
        <v>162</v>
      </c>
      <c r="C468" s="5" t="s">
        <v>163</v>
      </c>
      <c r="D468" s="5" t="s">
        <v>190</v>
      </c>
      <c r="E468" s="2"/>
      <c r="F468" s="2">
        <v>1016401</v>
      </c>
      <c r="G468" s="2">
        <v>1105779</v>
      </c>
      <c r="H468" s="11">
        <v>421</v>
      </c>
      <c r="I468" s="11">
        <v>280</v>
      </c>
      <c r="J468" s="11">
        <v>292</v>
      </c>
      <c r="K468" s="2" t="s">
        <v>36</v>
      </c>
      <c r="L468" s="2" t="s">
        <v>44</v>
      </c>
      <c r="M468" s="2">
        <v>141</v>
      </c>
      <c r="N468" s="13"/>
      <c r="O468" s="13"/>
      <c r="P468" s="2" t="s">
        <v>45</v>
      </c>
      <c r="Q468" s="2" t="s">
        <v>46</v>
      </c>
      <c r="R468" s="2" t="s">
        <v>47</v>
      </c>
      <c r="S468" s="2" t="s">
        <v>191</v>
      </c>
      <c r="T468" s="2"/>
      <c r="U468" s="2"/>
      <c r="V468" s="2" t="s">
        <v>65</v>
      </c>
    </row>
    <row r="469" spans="1:22" ht="31.5" x14ac:dyDescent="0.25">
      <c r="A469" s="6" t="str">
        <f>INDEX(Chuyenvien[Mã Chuyên viên],MATCH(Thongtin_CQDV[[#This Row],[Tham ke]],Chuyenvien[Tên thẩm kế],0),0)</f>
        <v>306e</v>
      </c>
      <c r="B469" s="1" t="s">
        <v>162</v>
      </c>
      <c r="C469" s="5" t="s">
        <v>163</v>
      </c>
      <c r="D469" s="5" t="s">
        <v>196</v>
      </c>
      <c r="E469" s="2"/>
      <c r="F469" s="2">
        <v>1016401</v>
      </c>
      <c r="G469" s="2"/>
      <c r="H469" s="11">
        <v>421</v>
      </c>
      <c r="I469" s="11">
        <v>280</v>
      </c>
      <c r="J469" s="11">
        <v>294</v>
      </c>
      <c r="K469" s="2" t="s">
        <v>36</v>
      </c>
      <c r="L469" s="2" t="s">
        <v>44</v>
      </c>
      <c r="M469" s="2">
        <v>141</v>
      </c>
      <c r="N469" s="13"/>
      <c r="O469" s="13"/>
      <c r="P469" s="2" t="s">
        <v>50</v>
      </c>
      <c r="Q469" s="2" t="s">
        <v>46</v>
      </c>
      <c r="R469" s="2" t="s">
        <v>47</v>
      </c>
      <c r="S469" s="2"/>
      <c r="T469" s="2"/>
      <c r="U469" s="2" t="s">
        <v>197</v>
      </c>
      <c r="V469" s="2"/>
    </row>
    <row r="470" spans="1:22" ht="47.25" x14ac:dyDescent="0.25">
      <c r="A470" s="1" t="str">
        <f>INDEX(Chuyenvien[Mã Chuyên viên],MATCH(Thongtin_CQDV[[#This Row],[Tham ke]],Chuyenvien[Tên thẩm kế],0),0)</f>
        <v>306e</v>
      </c>
      <c r="B470" s="1" t="s">
        <v>162</v>
      </c>
      <c r="C470" s="5" t="s">
        <v>163</v>
      </c>
      <c r="D470" s="5" t="s">
        <v>192</v>
      </c>
      <c r="E470" s="2"/>
      <c r="F470" s="2">
        <v>1016401</v>
      </c>
      <c r="G470" s="2">
        <v>1043606</v>
      </c>
      <c r="H470" s="11">
        <v>421</v>
      </c>
      <c r="I470" s="11">
        <v>280</v>
      </c>
      <c r="J470" s="11">
        <v>291</v>
      </c>
      <c r="K470" s="2" t="s">
        <v>36</v>
      </c>
      <c r="L470" s="2" t="s">
        <v>44</v>
      </c>
      <c r="M470" s="2">
        <v>141</v>
      </c>
      <c r="N470" s="13"/>
      <c r="O470" s="13"/>
      <c r="P470" s="2" t="s">
        <v>82</v>
      </c>
      <c r="Q470" s="2" t="s">
        <v>46</v>
      </c>
      <c r="R470" s="2" t="s">
        <v>47</v>
      </c>
      <c r="S470" s="2"/>
      <c r="T470" s="2" t="s">
        <v>193</v>
      </c>
      <c r="U470" s="2"/>
      <c r="V470" s="2"/>
    </row>
    <row r="471" spans="1:22" ht="31.5" x14ac:dyDescent="0.25">
      <c r="A471" s="6" t="str">
        <f>INDEX(Chuyenvien[Mã Chuyên viên],MATCH(Thongtin_CQDV[[#This Row],[Tham ke]],Chuyenvien[Tên thẩm kế],0),0)</f>
        <v>306e</v>
      </c>
      <c r="B471" s="1" t="s">
        <v>162</v>
      </c>
      <c r="C471" s="5" t="s">
        <v>163</v>
      </c>
      <c r="D471" s="5" t="s">
        <v>194</v>
      </c>
      <c r="E471" s="2"/>
      <c r="F471" s="2">
        <v>1016401</v>
      </c>
      <c r="G471" s="2"/>
      <c r="H471" s="11">
        <v>421</v>
      </c>
      <c r="I471" s="11">
        <v>280</v>
      </c>
      <c r="J471" s="11">
        <v>292</v>
      </c>
      <c r="K471" s="2" t="s">
        <v>36</v>
      </c>
      <c r="L471" s="2" t="s">
        <v>44</v>
      </c>
      <c r="M471" s="2">
        <v>141</v>
      </c>
      <c r="N471" s="13"/>
      <c r="O471" s="13"/>
      <c r="P471" s="2" t="s">
        <v>82</v>
      </c>
      <c r="Q471" s="2" t="s">
        <v>46</v>
      </c>
      <c r="R471" s="2" t="s">
        <v>47</v>
      </c>
      <c r="S471" s="2"/>
      <c r="T471" s="2"/>
      <c r="U471" s="2" t="s">
        <v>195</v>
      </c>
      <c r="V471" s="2"/>
    </row>
    <row r="472" spans="1:22" ht="47.25" x14ac:dyDescent="0.25">
      <c r="A472" s="6" t="str">
        <f>INDEX(Chuyenvien[Mã Chuyên viên],MATCH(Thongtin_CQDV[[#This Row],[Tham ke]],Chuyenvien[Tên thẩm kế],0),0)</f>
        <v>306e</v>
      </c>
      <c r="B472" s="1" t="s">
        <v>162</v>
      </c>
      <c r="C472" s="7" t="s">
        <v>943</v>
      </c>
      <c r="D472" s="7" t="s">
        <v>944</v>
      </c>
      <c r="E472" s="15"/>
      <c r="F472" s="15">
        <v>3004178</v>
      </c>
      <c r="G472" s="2">
        <v>3004178</v>
      </c>
      <c r="H472" s="11">
        <v>599</v>
      </c>
      <c r="I472" s="11">
        <v>280</v>
      </c>
      <c r="J472" s="11">
        <v>338</v>
      </c>
      <c r="K472" s="2" t="s">
        <v>36</v>
      </c>
      <c r="L472" s="2"/>
      <c r="M472" s="2">
        <v>0</v>
      </c>
      <c r="N472" s="13" t="s">
        <v>689</v>
      </c>
      <c r="O472" s="13">
        <v>43586</v>
      </c>
      <c r="P472" s="2" t="s">
        <v>45</v>
      </c>
      <c r="Q472" s="2" t="s">
        <v>46</v>
      </c>
      <c r="R472" s="2" t="s">
        <v>47</v>
      </c>
      <c r="S472" s="2"/>
      <c r="T472" s="2"/>
      <c r="U472" s="2"/>
      <c r="V472" s="2"/>
    </row>
    <row r="473" spans="1:22" ht="47.25" x14ac:dyDescent="0.25">
      <c r="A473" s="6" t="str">
        <f>INDEX(Chuyenvien[Mã Chuyên viên],MATCH(Thongtin_CQDV[[#This Row],[Tham ke]],Chuyenvien[Tên thẩm kế],0),0)</f>
        <v>306e</v>
      </c>
      <c r="B473" s="1" t="s">
        <v>162</v>
      </c>
      <c r="C473" s="7" t="s">
        <v>945</v>
      </c>
      <c r="D473" s="7" t="s">
        <v>945</v>
      </c>
      <c r="E473" s="15"/>
      <c r="F473" s="15">
        <v>1086060</v>
      </c>
      <c r="G473" s="2">
        <v>1086060</v>
      </c>
      <c r="H473" s="11">
        <v>599</v>
      </c>
      <c r="I473" s="11">
        <v>280</v>
      </c>
      <c r="J473" s="11">
        <v>291</v>
      </c>
      <c r="K473" s="2" t="s">
        <v>36</v>
      </c>
      <c r="L473" s="2"/>
      <c r="M473" s="2" t="s">
        <v>1058</v>
      </c>
      <c r="N473" s="13"/>
      <c r="O473" s="13"/>
      <c r="P473" s="2" t="s">
        <v>45</v>
      </c>
      <c r="Q473" s="2" t="s">
        <v>46</v>
      </c>
      <c r="R473" s="2" t="s">
        <v>47</v>
      </c>
      <c r="S473" s="2"/>
      <c r="T473" s="2"/>
      <c r="U473" s="2"/>
      <c r="V473" s="2"/>
    </row>
    <row r="474" spans="1:22" ht="63" x14ac:dyDescent="0.25">
      <c r="A474" s="1" t="str">
        <f>INDEX(Chuyenvien[Mã Chuyên viên],MATCH(Thongtin_CQDV[[#This Row],[Tham ke]],Chuyenvien[Tên thẩm kế],0),0)</f>
        <v>306e</v>
      </c>
      <c r="B474" s="1" t="s">
        <v>162</v>
      </c>
      <c r="C474" s="5" t="s">
        <v>928</v>
      </c>
      <c r="D474" s="5" t="s">
        <v>930</v>
      </c>
      <c r="E474" s="2"/>
      <c r="F474" s="2">
        <v>1038699</v>
      </c>
      <c r="G474" s="2">
        <v>1038699</v>
      </c>
      <c r="H474" s="11">
        <v>599</v>
      </c>
      <c r="I474" s="11">
        <v>280</v>
      </c>
      <c r="J474" s="11">
        <v>338</v>
      </c>
      <c r="K474" s="2" t="s">
        <v>36</v>
      </c>
      <c r="L474" s="2"/>
      <c r="M474" s="2">
        <v>130</v>
      </c>
      <c r="N474" s="13"/>
      <c r="O474" s="13"/>
      <c r="P474" s="2"/>
      <c r="Q474" s="2"/>
      <c r="R474" s="2"/>
      <c r="S474" s="2"/>
      <c r="T474" s="2"/>
      <c r="U474" s="2"/>
      <c r="V474" s="2"/>
    </row>
    <row r="475" spans="1:22" ht="47.25" x14ac:dyDescent="0.25">
      <c r="A475" s="1" t="str">
        <f>INDEX(Chuyenvien[Mã Chuyên viên],MATCH(Thongtin_CQDV[[#This Row],[Tham ke]],Chuyenvien[Tên thẩm kế],0),0)</f>
        <v>403e</v>
      </c>
      <c r="B475" s="1" t="s">
        <v>56</v>
      </c>
      <c r="C475" s="5" t="s">
        <v>57</v>
      </c>
      <c r="D475" s="5" t="s">
        <v>66</v>
      </c>
      <c r="E475" s="2"/>
      <c r="F475" s="2">
        <v>1011436</v>
      </c>
      <c r="G475" s="2">
        <v>1047763</v>
      </c>
      <c r="H475" s="11">
        <v>412</v>
      </c>
      <c r="I475" s="11">
        <v>340</v>
      </c>
      <c r="J475" s="11">
        <v>341</v>
      </c>
      <c r="K475" s="2" t="s">
        <v>36</v>
      </c>
      <c r="L475" s="2" t="s">
        <v>37</v>
      </c>
      <c r="M475" s="2">
        <v>130</v>
      </c>
      <c r="N475" s="13"/>
      <c r="O475" s="13"/>
      <c r="P475" s="2"/>
      <c r="Q475" s="2"/>
      <c r="R475" s="2"/>
      <c r="S475" s="2"/>
      <c r="T475" s="2"/>
      <c r="U475" s="2"/>
      <c r="V475" s="2"/>
    </row>
    <row r="476" spans="1:22" ht="47.25" x14ac:dyDescent="0.25">
      <c r="A476" s="1" t="str">
        <f>INDEX(Chuyenvien[Mã Chuyên viên],MATCH(Thongtin_CQDV[[#This Row],[Tham ke]],Chuyenvien[Tên thẩm kế],0),0)</f>
        <v>403e</v>
      </c>
      <c r="B476" s="1" t="s">
        <v>56</v>
      </c>
      <c r="C476" s="5" t="s">
        <v>57</v>
      </c>
      <c r="D476" s="5" t="s">
        <v>67</v>
      </c>
      <c r="E476" s="2"/>
      <c r="F476" s="2">
        <v>1011436</v>
      </c>
      <c r="G476" s="2">
        <v>1060962</v>
      </c>
      <c r="H476" s="11">
        <v>412</v>
      </c>
      <c r="I476" s="11">
        <v>340</v>
      </c>
      <c r="J476" s="11">
        <v>341</v>
      </c>
      <c r="K476" s="2" t="s">
        <v>36</v>
      </c>
      <c r="L476" s="2" t="s">
        <v>37</v>
      </c>
      <c r="M476" s="2">
        <v>130</v>
      </c>
      <c r="N476" s="13"/>
      <c r="O476" s="13"/>
      <c r="P476" s="2"/>
      <c r="Q476" s="2"/>
      <c r="R476" s="2"/>
      <c r="S476" s="2"/>
      <c r="T476" s="2"/>
      <c r="U476" s="2"/>
      <c r="V476" s="2"/>
    </row>
    <row r="477" spans="1:22" ht="47.25" x14ac:dyDescent="0.25">
      <c r="A477" s="1" t="str">
        <f>INDEX(Chuyenvien[Mã Chuyên viên],MATCH(Thongtin_CQDV[[#This Row],[Tham ke]],Chuyenvien[Tên thẩm kế],0),0)</f>
        <v>403e</v>
      </c>
      <c r="B477" s="1" t="s">
        <v>56</v>
      </c>
      <c r="C477" s="5" t="s">
        <v>57</v>
      </c>
      <c r="D477" s="5" t="s">
        <v>68</v>
      </c>
      <c r="E477" s="2"/>
      <c r="F477" s="2">
        <v>1011436</v>
      </c>
      <c r="G477" s="2">
        <v>1060957</v>
      </c>
      <c r="H477" s="11">
        <v>412</v>
      </c>
      <c r="I477" s="11">
        <v>340</v>
      </c>
      <c r="J477" s="11">
        <v>341</v>
      </c>
      <c r="K477" s="2" t="s">
        <v>36</v>
      </c>
      <c r="L477" s="2" t="s">
        <v>37</v>
      </c>
      <c r="M477" s="2">
        <v>130</v>
      </c>
      <c r="N477" s="13"/>
      <c r="O477" s="13"/>
      <c r="P477" s="2"/>
      <c r="Q477" s="2"/>
      <c r="R477" s="2"/>
      <c r="S477" s="2"/>
      <c r="T477" s="2"/>
      <c r="U477" s="2"/>
      <c r="V477" s="2"/>
    </row>
    <row r="478" spans="1:22" ht="47.25" x14ac:dyDescent="0.25">
      <c r="A478" s="1" t="str">
        <f>INDEX(Chuyenvien[Mã Chuyên viên],MATCH(Thongtin_CQDV[[#This Row],[Tham ke]],Chuyenvien[Tên thẩm kế],0),0)</f>
        <v>403e</v>
      </c>
      <c r="B478" s="1" t="s">
        <v>56</v>
      </c>
      <c r="C478" s="5" t="s">
        <v>57</v>
      </c>
      <c r="D478" s="5" t="s">
        <v>69</v>
      </c>
      <c r="E478" s="2"/>
      <c r="F478" s="2">
        <v>1011436</v>
      </c>
      <c r="G478" s="2">
        <v>1008143</v>
      </c>
      <c r="H478" s="11">
        <v>412</v>
      </c>
      <c r="I478" s="11">
        <v>340</v>
      </c>
      <c r="J478" s="11">
        <v>341</v>
      </c>
      <c r="K478" s="2" t="s">
        <v>36</v>
      </c>
      <c r="L478" s="2" t="s">
        <v>37</v>
      </c>
      <c r="M478" s="2">
        <v>130</v>
      </c>
      <c r="N478" s="13"/>
      <c r="O478" s="13"/>
      <c r="P478" s="2"/>
      <c r="Q478" s="2"/>
      <c r="R478" s="2"/>
      <c r="S478" s="2"/>
      <c r="T478" s="2"/>
      <c r="U478" s="2"/>
      <c r="V478" s="2"/>
    </row>
    <row r="479" spans="1:22" ht="47.25" x14ac:dyDescent="0.25">
      <c r="A479" s="1" t="str">
        <f>INDEX(Chuyenvien[Mã Chuyên viên],MATCH(Thongtin_CQDV[[#This Row],[Tham ke]],Chuyenvien[Tên thẩm kế],0),0)</f>
        <v>403e</v>
      </c>
      <c r="B479" s="1" t="s">
        <v>56</v>
      </c>
      <c r="C479" s="5" t="s">
        <v>57</v>
      </c>
      <c r="D479" s="5" t="s">
        <v>70</v>
      </c>
      <c r="E479" s="2"/>
      <c r="F479" s="2">
        <v>1011436</v>
      </c>
      <c r="G479" s="2">
        <v>1005725</v>
      </c>
      <c r="H479" s="11">
        <v>412</v>
      </c>
      <c r="I479" s="11">
        <v>340</v>
      </c>
      <c r="J479" s="11">
        <v>341</v>
      </c>
      <c r="K479" s="2" t="s">
        <v>36</v>
      </c>
      <c r="L479" s="2" t="s">
        <v>37</v>
      </c>
      <c r="M479" s="2">
        <v>130</v>
      </c>
      <c r="N479" s="13"/>
      <c r="O479" s="13"/>
      <c r="P479" s="2"/>
      <c r="Q479" s="2"/>
      <c r="R479" s="2"/>
      <c r="S479" s="2"/>
      <c r="T479" s="2"/>
      <c r="U479" s="2"/>
      <c r="V479" s="2"/>
    </row>
    <row r="480" spans="1:22" ht="47.25" x14ac:dyDescent="0.25">
      <c r="A480" s="1" t="str">
        <f>INDEX(Chuyenvien[Mã Chuyên viên],MATCH(Thongtin_CQDV[[#This Row],[Tham ke]],Chuyenvien[Tên thẩm kế],0),0)</f>
        <v>403e</v>
      </c>
      <c r="B480" s="1" t="s">
        <v>56</v>
      </c>
      <c r="C480" s="5" t="s">
        <v>57</v>
      </c>
      <c r="D480" s="5" t="s">
        <v>71</v>
      </c>
      <c r="E480" s="2"/>
      <c r="F480" s="2">
        <v>1011436</v>
      </c>
      <c r="G480" s="2">
        <v>1005720</v>
      </c>
      <c r="H480" s="11">
        <v>412</v>
      </c>
      <c r="I480" s="11">
        <v>340</v>
      </c>
      <c r="J480" s="11">
        <v>341</v>
      </c>
      <c r="K480" s="2" t="s">
        <v>36</v>
      </c>
      <c r="L480" s="2" t="s">
        <v>37</v>
      </c>
      <c r="M480" s="2">
        <v>130</v>
      </c>
      <c r="N480" s="13"/>
      <c r="O480" s="13"/>
      <c r="P480" s="2"/>
      <c r="Q480" s="2"/>
      <c r="R480" s="2"/>
      <c r="S480" s="2"/>
      <c r="T480" s="2"/>
      <c r="U480" s="2"/>
      <c r="V480" s="2"/>
    </row>
    <row r="481" spans="1:22" ht="63" x14ac:dyDescent="0.25">
      <c r="A481" s="1" t="str">
        <f>INDEX(Chuyenvien[Mã Chuyên viên],MATCH(Thongtin_CQDV[[#This Row],[Tham ke]],Chuyenvien[Tên thẩm kế],0),0)</f>
        <v>403e</v>
      </c>
      <c r="B481" s="1" t="s">
        <v>56</v>
      </c>
      <c r="C481" s="5" t="s">
        <v>57</v>
      </c>
      <c r="D481" s="5" t="s">
        <v>85</v>
      </c>
      <c r="E481" s="2"/>
      <c r="F481" s="2">
        <v>1011436</v>
      </c>
      <c r="G481" s="2">
        <v>1122770</v>
      </c>
      <c r="H481" s="11">
        <v>412</v>
      </c>
      <c r="I481" s="11">
        <v>340</v>
      </c>
      <c r="J481" s="11">
        <v>341</v>
      </c>
      <c r="K481" s="2" t="s">
        <v>36</v>
      </c>
      <c r="L481" s="2" t="s">
        <v>37</v>
      </c>
      <c r="M481" s="2">
        <v>130</v>
      </c>
      <c r="N481" s="13"/>
      <c r="O481" s="13"/>
      <c r="P481" s="2"/>
      <c r="Q481" s="2"/>
      <c r="R481" s="2"/>
      <c r="S481" s="2"/>
      <c r="T481" s="2"/>
      <c r="U481" s="2"/>
      <c r="V481" s="2"/>
    </row>
    <row r="482" spans="1:22" ht="47.25" x14ac:dyDescent="0.25">
      <c r="A482" s="1" t="str">
        <f>INDEX(Chuyenvien[Mã Chuyên viên],MATCH(Thongtin_CQDV[[#This Row],[Tham ke]],Chuyenvien[Tên thẩm kế],0),0)</f>
        <v>403e</v>
      </c>
      <c r="B482" s="1" t="s">
        <v>56</v>
      </c>
      <c r="C482" s="5" t="s">
        <v>57</v>
      </c>
      <c r="D482" s="5" t="s">
        <v>86</v>
      </c>
      <c r="E482" s="2"/>
      <c r="F482" s="2">
        <v>1011436</v>
      </c>
      <c r="G482" s="2">
        <v>1017462</v>
      </c>
      <c r="H482" s="11">
        <v>412</v>
      </c>
      <c r="I482" s="11">
        <v>340</v>
      </c>
      <c r="J482" s="11">
        <v>341</v>
      </c>
      <c r="K482" s="2" t="s">
        <v>36</v>
      </c>
      <c r="L482" s="2" t="s">
        <v>37</v>
      </c>
      <c r="M482" s="2">
        <v>130</v>
      </c>
      <c r="N482" s="13"/>
      <c r="O482" s="13"/>
      <c r="P482" s="2"/>
      <c r="Q482" s="2"/>
      <c r="R482" s="2"/>
      <c r="S482" s="2"/>
      <c r="T482" s="2"/>
      <c r="U482" s="2"/>
      <c r="V482" s="2"/>
    </row>
    <row r="483" spans="1:22" ht="47.25" x14ac:dyDescent="0.25">
      <c r="A483" s="1" t="str">
        <f>INDEX(Chuyenvien[Mã Chuyên viên],MATCH(Thongtin_CQDV[[#This Row],[Tham ke]],Chuyenvien[Tên thẩm kế],0),0)</f>
        <v>403e</v>
      </c>
      <c r="B483" s="1" t="s">
        <v>56</v>
      </c>
      <c r="C483" s="5" t="s">
        <v>57</v>
      </c>
      <c r="D483" s="5" t="s">
        <v>81</v>
      </c>
      <c r="E483" s="2"/>
      <c r="F483" s="2">
        <v>1011436</v>
      </c>
      <c r="G483" s="2">
        <v>1051035</v>
      </c>
      <c r="H483" s="11">
        <v>412</v>
      </c>
      <c r="I483" s="11">
        <v>70</v>
      </c>
      <c r="J483" s="11">
        <v>92</v>
      </c>
      <c r="K483" s="2" t="s">
        <v>36</v>
      </c>
      <c r="L483" s="2" t="s">
        <v>44</v>
      </c>
      <c r="M483" s="2">
        <v>43</v>
      </c>
      <c r="N483" s="13"/>
      <c r="O483" s="13"/>
      <c r="P483" s="2" t="s">
        <v>82</v>
      </c>
      <c r="Q483" s="2" t="s">
        <v>83</v>
      </c>
      <c r="R483" s="2" t="s">
        <v>83</v>
      </c>
      <c r="S483" s="2"/>
      <c r="T483" s="2" t="s">
        <v>84</v>
      </c>
      <c r="U483" s="2"/>
      <c r="V483" s="2"/>
    </row>
    <row r="484" spans="1:22" ht="47.25" x14ac:dyDescent="0.25">
      <c r="A484" s="1" t="str">
        <f>INDEX(Chuyenvien[Mã Chuyên viên],MATCH(Thongtin_CQDV[[#This Row],[Tham ke]],Chuyenvien[Tên thẩm kế],0),0)</f>
        <v>403e</v>
      </c>
      <c r="B484" s="1" t="s">
        <v>56</v>
      </c>
      <c r="C484" s="5" t="s">
        <v>57</v>
      </c>
      <c r="D484" s="5" t="s">
        <v>72</v>
      </c>
      <c r="E484" s="2"/>
      <c r="F484" s="2">
        <v>1011436</v>
      </c>
      <c r="G484" s="2">
        <v>0</v>
      </c>
      <c r="H484" s="11">
        <v>412</v>
      </c>
      <c r="I484" s="11">
        <v>100</v>
      </c>
      <c r="J484" s="11">
        <v>103</v>
      </c>
      <c r="K484" s="2" t="s">
        <v>36</v>
      </c>
      <c r="L484" s="2" t="s">
        <v>44</v>
      </c>
      <c r="M484" s="2">
        <v>54</v>
      </c>
      <c r="N484" s="13"/>
      <c r="O484" s="13"/>
      <c r="P484" s="2" t="s">
        <v>50</v>
      </c>
      <c r="Q484" s="2" t="s">
        <v>73</v>
      </c>
      <c r="R484" s="2" t="s">
        <v>73</v>
      </c>
      <c r="S484" s="2"/>
      <c r="T484" s="2" t="s">
        <v>74</v>
      </c>
      <c r="U484" s="2"/>
      <c r="V484" s="2"/>
    </row>
    <row r="485" spans="1:22" ht="63" x14ac:dyDescent="0.25">
      <c r="A485" s="1" t="str">
        <f>INDEX(Chuyenvien[Mã Chuyên viên],MATCH(Thongtin_CQDV[[#This Row],[Tham ke]],Chuyenvien[Tên thẩm kế],0),0)</f>
        <v>403e</v>
      </c>
      <c r="B485" s="1" t="s">
        <v>56</v>
      </c>
      <c r="C485" s="5" t="s">
        <v>57</v>
      </c>
      <c r="D485" s="5" t="s">
        <v>59</v>
      </c>
      <c r="E485" s="2"/>
      <c r="F485" s="2">
        <v>1011436</v>
      </c>
      <c r="G485" s="2">
        <v>0</v>
      </c>
      <c r="H485" s="11">
        <v>412</v>
      </c>
      <c r="I485" s="11">
        <v>280</v>
      </c>
      <c r="J485" s="11">
        <v>465</v>
      </c>
      <c r="K485" s="2" t="s">
        <v>36</v>
      </c>
      <c r="L485" s="2" t="s">
        <v>44</v>
      </c>
      <c r="M485" s="2">
        <v>141</v>
      </c>
      <c r="N485" s="13"/>
      <c r="O485" s="13"/>
      <c r="P485" s="2" t="s">
        <v>45</v>
      </c>
      <c r="Q485" s="2" t="s">
        <v>46</v>
      </c>
      <c r="R485" s="2" t="s">
        <v>47</v>
      </c>
      <c r="S485" s="2"/>
      <c r="T485" s="2" t="s">
        <v>60</v>
      </c>
      <c r="U485" s="2"/>
      <c r="V485" s="2"/>
    </row>
    <row r="486" spans="1:22" ht="47.25" x14ac:dyDescent="0.25">
      <c r="A486" s="1" t="str">
        <f>INDEX(Chuyenvien[Mã Chuyên viên],MATCH(Thongtin_CQDV[[#This Row],[Tham ke]],Chuyenvien[Tên thẩm kế],0),0)</f>
        <v>403e</v>
      </c>
      <c r="B486" s="1" t="s">
        <v>56</v>
      </c>
      <c r="C486" s="5" t="s">
        <v>57</v>
      </c>
      <c r="D486" s="5" t="s">
        <v>61</v>
      </c>
      <c r="E486" s="2"/>
      <c r="F486" s="2">
        <v>1011436</v>
      </c>
      <c r="G486" s="2">
        <v>1061206</v>
      </c>
      <c r="H486" s="11">
        <v>412</v>
      </c>
      <c r="I486" s="11">
        <v>280</v>
      </c>
      <c r="J486" s="11">
        <v>282</v>
      </c>
      <c r="K486" s="2" t="s">
        <v>36</v>
      </c>
      <c r="L486" s="2" t="s">
        <v>44</v>
      </c>
      <c r="M486" s="2">
        <v>141</v>
      </c>
      <c r="N486" s="13"/>
      <c r="O486" s="13"/>
      <c r="P486" s="2" t="s">
        <v>50</v>
      </c>
      <c r="Q486" s="2" t="s">
        <v>46</v>
      </c>
      <c r="R486" s="2" t="s">
        <v>47</v>
      </c>
      <c r="S486" s="2"/>
      <c r="T486" s="2" t="s">
        <v>62</v>
      </c>
      <c r="U486" s="2"/>
      <c r="V486" s="2"/>
    </row>
    <row r="487" spans="1:22" ht="47.25" x14ac:dyDescent="0.25">
      <c r="A487" s="1" t="str">
        <f>INDEX(Chuyenvien[Mã Chuyên viên],MATCH(Thongtin_CQDV[[#This Row],[Tham ke]],Chuyenvien[Tên thẩm kế],0),0)</f>
        <v>403e</v>
      </c>
      <c r="B487" s="1" t="s">
        <v>56</v>
      </c>
      <c r="C487" s="5" t="s">
        <v>57</v>
      </c>
      <c r="D487" s="5" t="s">
        <v>63</v>
      </c>
      <c r="E487" s="2"/>
      <c r="F487" s="2">
        <v>1011436</v>
      </c>
      <c r="G487" s="2">
        <v>1080932</v>
      </c>
      <c r="H487" s="11">
        <v>412</v>
      </c>
      <c r="I487" s="11">
        <v>280</v>
      </c>
      <c r="J487" s="11">
        <v>284</v>
      </c>
      <c r="K487" s="2" t="s">
        <v>36</v>
      </c>
      <c r="L487" s="2" t="s">
        <v>44</v>
      </c>
      <c r="M487" s="2">
        <v>141</v>
      </c>
      <c r="N487" s="13"/>
      <c r="O487" s="13"/>
      <c r="P487" s="2" t="s">
        <v>50</v>
      </c>
      <c r="Q487" s="2" t="s">
        <v>46</v>
      </c>
      <c r="R487" s="2" t="s">
        <v>47</v>
      </c>
      <c r="S487" s="2" t="s">
        <v>64</v>
      </c>
      <c r="T487" s="2"/>
      <c r="U487" s="2"/>
      <c r="V487" s="2" t="s">
        <v>65</v>
      </c>
    </row>
    <row r="488" spans="1:22" ht="47.25" x14ac:dyDescent="0.25">
      <c r="A488" s="1" t="str">
        <f>INDEX(Chuyenvien[Mã Chuyên viên],MATCH(Thongtin_CQDV[[#This Row],[Tham ke]],Chuyenvien[Tên thẩm kế],0),0)</f>
        <v>403e</v>
      </c>
      <c r="B488" s="1" t="s">
        <v>56</v>
      </c>
      <c r="C488" s="5" t="s">
        <v>57</v>
      </c>
      <c r="D488" s="5" t="s">
        <v>75</v>
      </c>
      <c r="E488" s="2"/>
      <c r="F488" s="2">
        <v>1011436</v>
      </c>
      <c r="G488" s="2">
        <v>1043609</v>
      </c>
      <c r="H488" s="11">
        <v>412</v>
      </c>
      <c r="I488" s="11">
        <v>280</v>
      </c>
      <c r="J488" s="11">
        <v>281</v>
      </c>
      <c r="K488" s="2" t="s">
        <v>36</v>
      </c>
      <c r="L488" s="2" t="s">
        <v>44</v>
      </c>
      <c r="M488" s="2">
        <v>141</v>
      </c>
      <c r="N488" s="13"/>
      <c r="O488" s="13"/>
      <c r="P488" s="2" t="s">
        <v>50</v>
      </c>
      <c r="Q488" s="2" t="s">
        <v>46</v>
      </c>
      <c r="R488" s="2" t="s">
        <v>47</v>
      </c>
      <c r="S488" s="2" t="s">
        <v>76</v>
      </c>
      <c r="T488" s="2"/>
      <c r="U488" s="2"/>
      <c r="V488" s="2" t="s">
        <v>65</v>
      </c>
    </row>
    <row r="489" spans="1:22" ht="47.25" x14ac:dyDescent="0.25">
      <c r="A489" s="1" t="str">
        <f>INDEX(Chuyenvien[Mã Chuyên viên],MATCH(Thongtin_CQDV[[#This Row],[Tham ke]],Chuyenvien[Tên thẩm kế],0),0)</f>
        <v>403e</v>
      </c>
      <c r="B489" s="1" t="s">
        <v>56</v>
      </c>
      <c r="C489" s="5" t="s">
        <v>57</v>
      </c>
      <c r="D489" s="5" t="s">
        <v>77</v>
      </c>
      <c r="E489" s="2"/>
      <c r="F489" s="2">
        <v>1011436</v>
      </c>
      <c r="G489" s="2">
        <v>1038307</v>
      </c>
      <c r="H489" s="11">
        <v>412</v>
      </c>
      <c r="I489" s="11">
        <v>280</v>
      </c>
      <c r="J489" s="11">
        <v>281</v>
      </c>
      <c r="K489" s="2" t="s">
        <v>36</v>
      </c>
      <c r="L489" s="2" t="s">
        <v>44</v>
      </c>
      <c r="M489" s="2">
        <v>141</v>
      </c>
      <c r="N489" s="13"/>
      <c r="O489" s="13"/>
      <c r="P489" s="2" t="s">
        <v>50</v>
      </c>
      <c r="Q489" s="2" t="s">
        <v>46</v>
      </c>
      <c r="R489" s="2" t="s">
        <v>47</v>
      </c>
      <c r="S489" s="2"/>
      <c r="T489" s="2" t="s">
        <v>78</v>
      </c>
      <c r="U489" s="2"/>
      <c r="V489" s="2"/>
    </row>
    <row r="490" spans="1:22" ht="47.25" x14ac:dyDescent="0.25">
      <c r="A490" s="1" t="str">
        <f>INDEX(Chuyenvien[Mã Chuyên viên],MATCH(Thongtin_CQDV[[#This Row],[Tham ke]],Chuyenvien[Tên thẩm kế],0),0)</f>
        <v>403e</v>
      </c>
      <c r="B490" s="1" t="s">
        <v>56</v>
      </c>
      <c r="C490" s="5" t="s">
        <v>57</v>
      </c>
      <c r="D490" s="5" t="s">
        <v>79</v>
      </c>
      <c r="E490" s="2"/>
      <c r="F490" s="2">
        <v>1011436</v>
      </c>
      <c r="G490" s="2">
        <v>1042888</v>
      </c>
      <c r="H490" s="11">
        <v>412</v>
      </c>
      <c r="I490" s="11">
        <v>280</v>
      </c>
      <c r="J490" s="11">
        <v>281</v>
      </c>
      <c r="K490" s="2" t="s">
        <v>36</v>
      </c>
      <c r="L490" s="2" t="s">
        <v>44</v>
      </c>
      <c r="M490" s="2">
        <v>141</v>
      </c>
      <c r="N490" s="13"/>
      <c r="O490" s="13"/>
      <c r="P490" s="2" t="s">
        <v>50</v>
      </c>
      <c r="Q490" s="2" t="s">
        <v>46</v>
      </c>
      <c r="R490" s="2" t="s">
        <v>47</v>
      </c>
      <c r="S490" s="2" t="s">
        <v>80</v>
      </c>
      <c r="T490" s="2"/>
      <c r="U490" s="2"/>
      <c r="V490" s="2" t="s">
        <v>65</v>
      </c>
    </row>
    <row r="491" spans="1:22" ht="47.25" x14ac:dyDescent="0.25">
      <c r="A491" s="6" t="str">
        <f>INDEX(Chuyenvien[Mã Chuyên viên],MATCH(Thongtin_CQDV[[#This Row],[Tham ke]],Chuyenvien[Tên thẩm kế],0),0)</f>
        <v>403e</v>
      </c>
      <c r="B491" s="1" t="s">
        <v>56</v>
      </c>
      <c r="C491" s="7" t="s">
        <v>57</v>
      </c>
      <c r="D491" s="7" t="s">
        <v>86</v>
      </c>
      <c r="E491" s="15"/>
      <c r="F491" s="15">
        <v>1011436</v>
      </c>
      <c r="G491" s="2">
        <v>1017462</v>
      </c>
      <c r="H491" s="11">
        <v>412</v>
      </c>
      <c r="I491" s="11">
        <v>280</v>
      </c>
      <c r="J491" s="11">
        <v>332</v>
      </c>
      <c r="K491" s="2"/>
      <c r="L491" s="2"/>
      <c r="M491" s="2">
        <v>130</v>
      </c>
      <c r="N491" s="13"/>
      <c r="O491" s="13"/>
      <c r="P491" s="2"/>
      <c r="Q491" s="2"/>
      <c r="R491" s="2"/>
      <c r="S491" s="2"/>
      <c r="T491" s="2"/>
      <c r="U491" s="2"/>
      <c r="V491" s="2"/>
    </row>
    <row r="492" spans="1:22" ht="63" x14ac:dyDescent="0.25">
      <c r="A492" s="1" t="str">
        <f>INDEX(Chuyenvien[Mã Chuyên viên],MATCH(Thongtin_CQDV[[#This Row],[Tham ke]],Chuyenvien[Tên thẩm kế],0),0)</f>
        <v>403e</v>
      </c>
      <c r="B492" s="1" t="s">
        <v>56</v>
      </c>
      <c r="C492" s="5" t="s">
        <v>57</v>
      </c>
      <c r="D492" s="5" t="s">
        <v>58</v>
      </c>
      <c r="E492" s="2"/>
      <c r="F492" s="2">
        <v>1011436</v>
      </c>
      <c r="G492" s="2">
        <v>3012424</v>
      </c>
      <c r="H492" s="11">
        <v>412</v>
      </c>
      <c r="I492" s="11">
        <v>280</v>
      </c>
      <c r="J492" s="11">
        <v>281</v>
      </c>
      <c r="K492" s="2" t="s">
        <v>36</v>
      </c>
      <c r="L492" s="2"/>
      <c r="M492" s="2">
        <v>141</v>
      </c>
      <c r="N492" s="13"/>
      <c r="O492" s="13"/>
      <c r="P492" s="2"/>
      <c r="Q492" s="2" t="s">
        <v>46</v>
      </c>
      <c r="R492" s="2" t="s">
        <v>47</v>
      </c>
      <c r="S492" s="2"/>
      <c r="T492" s="2"/>
      <c r="U492" s="2"/>
      <c r="V492" s="2"/>
    </row>
    <row r="493" spans="1:22" ht="31.5" x14ac:dyDescent="0.25">
      <c r="A493" s="1" t="str">
        <f>INDEX(Chuyenvien[Mã Chuyên viên],MATCH(Thongtin_CQDV[[#This Row],[Tham ke]],Chuyenvien[Tên thẩm kế],0),0)</f>
        <v>409e</v>
      </c>
      <c r="B493" s="1" t="s">
        <v>118</v>
      </c>
      <c r="C493" s="5" t="s">
        <v>788</v>
      </c>
      <c r="D493" s="5" t="s">
        <v>789</v>
      </c>
      <c r="E493" s="2"/>
      <c r="F493" s="2">
        <v>1114183</v>
      </c>
      <c r="G493" s="2">
        <v>1114183</v>
      </c>
      <c r="H493" s="11">
        <v>483</v>
      </c>
      <c r="I493" s="11">
        <v>340</v>
      </c>
      <c r="J493" s="11">
        <v>341</v>
      </c>
      <c r="K493" s="2" t="s">
        <v>36</v>
      </c>
      <c r="L493" s="2" t="s">
        <v>37</v>
      </c>
      <c r="M493" s="2">
        <v>130</v>
      </c>
      <c r="N493" s="13"/>
      <c r="O493" s="13"/>
      <c r="P493" s="2"/>
      <c r="Q493" s="2"/>
      <c r="R493" s="2"/>
      <c r="S493" s="2"/>
      <c r="T493" s="2"/>
      <c r="U493" s="2"/>
      <c r="V493" s="2"/>
    </row>
    <row r="494" spans="1:22" ht="31.5" x14ac:dyDescent="0.25">
      <c r="A494" s="1" t="str">
        <f>INDEX(Chuyenvien[Mã Chuyên viên],MATCH(Thongtin_CQDV[[#This Row],[Tham ke]],Chuyenvien[Tên thẩm kế],0),0)</f>
        <v>409e</v>
      </c>
      <c r="B494" s="1" t="s">
        <v>118</v>
      </c>
      <c r="C494" s="5" t="s">
        <v>119</v>
      </c>
      <c r="D494" s="5" t="s">
        <v>120</v>
      </c>
      <c r="E494" s="2"/>
      <c r="F494" s="2">
        <v>1086558</v>
      </c>
      <c r="G494" s="2">
        <v>1008138</v>
      </c>
      <c r="H494" s="11">
        <v>416</v>
      </c>
      <c r="I494" s="11">
        <v>340</v>
      </c>
      <c r="J494" s="11">
        <v>341</v>
      </c>
      <c r="K494" s="2" t="s">
        <v>36</v>
      </c>
      <c r="L494" s="2" t="s">
        <v>37</v>
      </c>
      <c r="M494" s="2">
        <v>130</v>
      </c>
      <c r="N494" s="13"/>
      <c r="O494" s="13"/>
      <c r="P494" s="2"/>
      <c r="Q494" s="2"/>
      <c r="R494" s="2"/>
      <c r="S494" s="2"/>
      <c r="T494" s="2"/>
      <c r="U494" s="2"/>
      <c r="V494" s="2"/>
    </row>
    <row r="495" spans="1:22" ht="31.5" x14ac:dyDescent="0.25">
      <c r="A495" s="1" t="str">
        <f>INDEX(Chuyenvien[Mã Chuyên viên],MATCH(Thongtin_CQDV[[#This Row],[Tham ke]],Chuyenvien[Tên thẩm kế],0),0)</f>
        <v>409e</v>
      </c>
      <c r="B495" s="1" t="s">
        <v>118</v>
      </c>
      <c r="C495" s="5" t="s">
        <v>119</v>
      </c>
      <c r="D495" s="5" t="s">
        <v>129</v>
      </c>
      <c r="E495" s="2"/>
      <c r="F495" s="2">
        <v>1086558</v>
      </c>
      <c r="G495" s="2">
        <v>1017202</v>
      </c>
      <c r="H495" s="11">
        <v>416</v>
      </c>
      <c r="I495" s="11">
        <v>340</v>
      </c>
      <c r="J495" s="11">
        <v>341</v>
      </c>
      <c r="K495" s="2" t="s">
        <v>36</v>
      </c>
      <c r="L495" s="2" t="s">
        <v>37</v>
      </c>
      <c r="M495" s="2">
        <v>130</v>
      </c>
      <c r="N495" s="13"/>
      <c r="O495" s="13"/>
      <c r="P495" s="2"/>
      <c r="Q495" s="2"/>
      <c r="R495" s="2"/>
      <c r="S495" s="2"/>
      <c r="T495" s="2"/>
      <c r="U495" s="2"/>
      <c r="V495" s="2"/>
    </row>
    <row r="496" spans="1:22" ht="31.5" x14ac:dyDescent="0.25">
      <c r="A496" s="1" t="str">
        <f>INDEX(Chuyenvien[Mã Chuyên viên],MATCH(Thongtin_CQDV[[#This Row],[Tham ke]],Chuyenvien[Tên thẩm kế],0),0)</f>
        <v>409e</v>
      </c>
      <c r="B496" s="1" t="s">
        <v>118</v>
      </c>
      <c r="C496" s="5" t="s">
        <v>785</v>
      </c>
      <c r="D496" s="5" t="s">
        <v>786</v>
      </c>
      <c r="E496" s="2"/>
      <c r="F496" s="2">
        <v>1043377</v>
      </c>
      <c r="G496" s="2">
        <v>1043377</v>
      </c>
      <c r="H496" s="11">
        <v>440</v>
      </c>
      <c r="I496" s="11">
        <v>190</v>
      </c>
      <c r="J496" s="11">
        <v>191</v>
      </c>
      <c r="K496" s="2" t="s">
        <v>36</v>
      </c>
      <c r="L496" s="2" t="s">
        <v>44</v>
      </c>
      <c r="M496" s="2">
        <v>43</v>
      </c>
      <c r="N496" s="13"/>
      <c r="O496" s="13"/>
      <c r="P496" s="2" t="s">
        <v>82</v>
      </c>
      <c r="Q496" s="2" t="s">
        <v>51</v>
      </c>
      <c r="R496" s="2" t="s">
        <v>51</v>
      </c>
      <c r="S496" s="2"/>
      <c r="T496" s="2" t="s">
        <v>787</v>
      </c>
      <c r="U496" s="2"/>
      <c r="V496" s="2"/>
    </row>
    <row r="497" spans="1:22" ht="31.5" x14ac:dyDescent="0.25">
      <c r="A497" s="1" t="str">
        <f>INDEX(Chuyenvien[Mã Chuyên viên],MATCH(Thongtin_CQDV[[#This Row],[Tham ke]],Chuyenvien[Tên thẩm kế],0),0)</f>
        <v>409e</v>
      </c>
      <c r="B497" s="1" t="s">
        <v>118</v>
      </c>
      <c r="C497" s="5" t="s">
        <v>940</v>
      </c>
      <c r="D497" s="5" t="s">
        <v>940</v>
      </c>
      <c r="E497" s="2"/>
      <c r="F497" s="2">
        <v>1101296</v>
      </c>
      <c r="G497" s="2">
        <v>1041912</v>
      </c>
      <c r="H497" s="11">
        <v>441</v>
      </c>
      <c r="I497" s="11">
        <v>190</v>
      </c>
      <c r="J497" s="11">
        <v>201</v>
      </c>
      <c r="K497" s="2" t="s">
        <v>36</v>
      </c>
      <c r="L497" s="2" t="s">
        <v>44</v>
      </c>
      <c r="M497" s="2">
        <v>43</v>
      </c>
      <c r="N497" s="13"/>
      <c r="O497" s="13"/>
      <c r="P497" s="2" t="s">
        <v>45</v>
      </c>
      <c r="Q497" s="2" t="s">
        <v>51</v>
      </c>
      <c r="R497" s="2" t="s">
        <v>51</v>
      </c>
      <c r="S497" s="2"/>
      <c r="T497" s="2" t="s">
        <v>941</v>
      </c>
      <c r="U497" s="2"/>
      <c r="V497" s="2"/>
    </row>
    <row r="498" spans="1:22" ht="31.5" x14ac:dyDescent="0.25">
      <c r="A498" s="1" t="str">
        <f>INDEX(Chuyenvien[Mã Chuyên viên],MATCH(Thongtin_CQDV[[#This Row],[Tham ke]],Chuyenvien[Tên thẩm kế],0),0)</f>
        <v>409e</v>
      </c>
      <c r="B498" s="1" t="s">
        <v>118</v>
      </c>
      <c r="C498" s="5" t="s">
        <v>119</v>
      </c>
      <c r="D498" s="5" t="s">
        <v>122</v>
      </c>
      <c r="E498" s="2"/>
      <c r="F498" s="2">
        <v>1086558</v>
      </c>
      <c r="G498" s="2">
        <v>0</v>
      </c>
      <c r="H498" s="11">
        <v>416</v>
      </c>
      <c r="I498" s="11">
        <v>160</v>
      </c>
      <c r="J498" s="11">
        <v>0</v>
      </c>
      <c r="K498" s="2" t="s">
        <v>36</v>
      </c>
      <c r="L498" s="2" t="s">
        <v>44</v>
      </c>
      <c r="M498" s="2">
        <v>43</v>
      </c>
      <c r="N498" s="13"/>
      <c r="O498" s="13"/>
      <c r="P498" s="2" t="s">
        <v>123</v>
      </c>
      <c r="Q498" s="2" t="s">
        <v>51</v>
      </c>
      <c r="R498" s="2" t="s">
        <v>51</v>
      </c>
      <c r="S498" s="2"/>
      <c r="T498" s="2"/>
      <c r="U498" s="2"/>
      <c r="V498" s="2"/>
    </row>
    <row r="499" spans="1:22" ht="31.5" x14ac:dyDescent="0.25">
      <c r="A499" s="1" t="str">
        <f>INDEX(Chuyenvien[Mã Chuyên viên],MATCH(Thongtin_CQDV[[#This Row],[Tham ke]],Chuyenvien[Tên thẩm kế],0),0)</f>
        <v>409e</v>
      </c>
      <c r="B499" s="1" t="s">
        <v>118</v>
      </c>
      <c r="C499" s="5" t="s">
        <v>119</v>
      </c>
      <c r="D499" s="5" t="s">
        <v>127</v>
      </c>
      <c r="E499" s="2"/>
      <c r="F499" s="2">
        <v>1086558</v>
      </c>
      <c r="G499" s="2">
        <v>1051027</v>
      </c>
      <c r="H499" s="11">
        <v>416</v>
      </c>
      <c r="I499" s="11">
        <v>70</v>
      </c>
      <c r="J499" s="11">
        <v>93</v>
      </c>
      <c r="K499" s="2" t="s">
        <v>36</v>
      </c>
      <c r="L499" s="2" t="s">
        <v>44</v>
      </c>
      <c r="M499" s="2">
        <v>43</v>
      </c>
      <c r="N499" s="13"/>
      <c r="O499" s="13"/>
      <c r="P499" s="2" t="s">
        <v>82</v>
      </c>
      <c r="Q499" s="2" t="s">
        <v>83</v>
      </c>
      <c r="R499" s="2" t="s">
        <v>83</v>
      </c>
      <c r="S499" s="2"/>
      <c r="T499" s="2" t="s">
        <v>128</v>
      </c>
      <c r="U499" s="2"/>
      <c r="V499" s="2"/>
    </row>
    <row r="500" spans="1:22" ht="47.25" x14ac:dyDescent="0.25">
      <c r="A500" s="6" t="str">
        <f>INDEX(Chuyenvien[Mã Chuyên viên],MATCH(Thongtin_CQDV[[#This Row],[Tham ke]],Chuyenvien[Tên thẩm kế],0),0)</f>
        <v>409e</v>
      </c>
      <c r="B500" s="1" t="s">
        <v>118</v>
      </c>
      <c r="C500" s="7" t="s">
        <v>119</v>
      </c>
      <c r="D500" s="7" t="s">
        <v>124</v>
      </c>
      <c r="E500" s="15"/>
      <c r="F500" s="15">
        <v>1086558</v>
      </c>
      <c r="G500" s="2">
        <v>1004503</v>
      </c>
      <c r="H500" s="11">
        <v>416</v>
      </c>
      <c r="I500" s="11">
        <v>280</v>
      </c>
      <c r="J500" s="11">
        <v>321</v>
      </c>
      <c r="K500" s="2" t="s">
        <v>36</v>
      </c>
      <c r="L500" s="2" t="s">
        <v>44</v>
      </c>
      <c r="M500" s="2">
        <v>141</v>
      </c>
      <c r="N500" s="13"/>
      <c r="O500" s="13"/>
      <c r="P500" s="2" t="s">
        <v>45</v>
      </c>
      <c r="Q500" s="2" t="s">
        <v>46</v>
      </c>
      <c r="R500" s="2" t="s">
        <v>47</v>
      </c>
      <c r="S500" s="2" t="s">
        <v>125</v>
      </c>
      <c r="T500" s="2"/>
      <c r="U500" s="2"/>
      <c r="V500" s="2" t="s">
        <v>65</v>
      </c>
    </row>
    <row r="501" spans="1:22" ht="31.5" x14ac:dyDescent="0.25">
      <c r="A501" s="6" t="str">
        <f>INDEX(Chuyenvien[Mã Chuyên viên],MATCH(Thongtin_CQDV[[#This Row],[Tham ke]],Chuyenvien[Tên thẩm kế],0),0)</f>
        <v>409e</v>
      </c>
      <c r="B501" s="1" t="s">
        <v>118</v>
      </c>
      <c r="C501" s="7" t="s">
        <v>119</v>
      </c>
      <c r="D501" s="7" t="s">
        <v>126</v>
      </c>
      <c r="E501" s="15"/>
      <c r="F501" s="15">
        <v>1086558</v>
      </c>
      <c r="G501" s="2">
        <v>1043679</v>
      </c>
      <c r="H501" s="11">
        <v>416</v>
      </c>
      <c r="I501" s="11">
        <v>280</v>
      </c>
      <c r="J501" s="11">
        <v>321</v>
      </c>
      <c r="K501" s="2" t="s">
        <v>36</v>
      </c>
      <c r="L501" s="2" t="s">
        <v>44</v>
      </c>
      <c r="M501" s="2">
        <v>141</v>
      </c>
      <c r="N501" s="13"/>
      <c r="O501" s="13"/>
      <c r="P501" s="2" t="s">
        <v>82</v>
      </c>
      <c r="Q501" s="2" t="s">
        <v>46</v>
      </c>
      <c r="R501" s="2" t="s">
        <v>47</v>
      </c>
      <c r="S501" s="2"/>
      <c r="T501" s="2"/>
      <c r="U501" s="2"/>
      <c r="V501" s="2"/>
    </row>
    <row r="502" spans="1:22" ht="31.5" x14ac:dyDescent="0.25">
      <c r="A502" s="6" t="str">
        <f>INDEX(Chuyenvien[Mã Chuyên viên],MATCH(Thongtin_CQDV[[#This Row],[Tham ke]],Chuyenvien[Tên thẩm kế],0),0)</f>
        <v>409e</v>
      </c>
      <c r="B502" s="1" t="s">
        <v>118</v>
      </c>
      <c r="C502" s="7" t="s">
        <v>948</v>
      </c>
      <c r="D502" s="7" t="s">
        <v>948</v>
      </c>
      <c r="E502" s="15"/>
      <c r="F502" s="15">
        <v>1095855</v>
      </c>
      <c r="G502" s="2">
        <v>1095855</v>
      </c>
      <c r="H502" s="11">
        <v>599</v>
      </c>
      <c r="I502" s="11">
        <v>280</v>
      </c>
      <c r="J502" s="11">
        <v>338</v>
      </c>
      <c r="K502" s="2" t="s">
        <v>36</v>
      </c>
      <c r="L502" s="2" t="s">
        <v>949</v>
      </c>
      <c r="M502" s="2">
        <v>0</v>
      </c>
      <c r="N502" s="13"/>
      <c r="O502" s="13"/>
      <c r="P502" s="2"/>
      <c r="Q502" s="2"/>
      <c r="R502" s="2"/>
      <c r="S502" s="2"/>
      <c r="T502" s="2"/>
      <c r="U502" s="2"/>
      <c r="V502" s="2"/>
    </row>
    <row r="503" spans="1:22" ht="31.5" x14ac:dyDescent="0.25">
      <c r="A503" s="6" t="str">
        <f>INDEX(Chuyenvien[Mã Chuyên viên],MATCH(Thongtin_CQDV[[#This Row],[Tham ke]],Chuyenvien[Tên thẩm kế],0),0)</f>
        <v>409e</v>
      </c>
      <c r="B503" s="1" t="s">
        <v>118</v>
      </c>
      <c r="C503" s="7" t="s">
        <v>119</v>
      </c>
      <c r="D503" s="7" t="s">
        <v>121</v>
      </c>
      <c r="E503" s="15"/>
      <c r="F503" s="15">
        <v>1086558</v>
      </c>
      <c r="G503" s="2">
        <v>1017202</v>
      </c>
      <c r="H503" s="11">
        <v>416</v>
      </c>
      <c r="I503" s="11">
        <v>280</v>
      </c>
      <c r="J503" s="11">
        <v>321</v>
      </c>
      <c r="K503" s="2" t="s">
        <v>36</v>
      </c>
      <c r="L503" s="2"/>
      <c r="M503" s="2">
        <v>130</v>
      </c>
      <c r="N503" s="13"/>
      <c r="O503" s="13"/>
      <c r="P503" s="2"/>
      <c r="Q503" s="2"/>
      <c r="R503" s="2"/>
      <c r="S503" s="2"/>
      <c r="T503" s="2"/>
      <c r="U503" s="2"/>
      <c r="V503" s="2"/>
    </row>
    <row r="504" spans="1:22" ht="31.5" x14ac:dyDescent="0.25">
      <c r="A504" s="6" t="str">
        <f>INDEX(Chuyenvien[Mã Chuyên viên],MATCH(Thongtin_CQDV[[#This Row],[Tham ke]],Chuyenvien[Tên thẩm kế],0),0)</f>
        <v>409e</v>
      </c>
      <c r="B504" s="1" t="s">
        <v>118</v>
      </c>
      <c r="C504" s="7" t="s">
        <v>119</v>
      </c>
      <c r="D504" s="7" t="s">
        <v>129</v>
      </c>
      <c r="E504" s="15"/>
      <c r="F504" s="15">
        <v>1086558</v>
      </c>
      <c r="G504" s="2">
        <v>1017202</v>
      </c>
      <c r="H504" s="11">
        <v>416</v>
      </c>
      <c r="I504" s="11">
        <v>280</v>
      </c>
      <c r="J504" s="11">
        <v>332</v>
      </c>
      <c r="K504" s="2" t="s">
        <v>36</v>
      </c>
      <c r="L504" s="2"/>
      <c r="M504" s="2">
        <v>130</v>
      </c>
      <c r="N504" s="13"/>
      <c r="O504" s="13"/>
      <c r="P504" s="2"/>
      <c r="Q504" s="2"/>
      <c r="R504" s="2"/>
      <c r="S504" s="2"/>
      <c r="T504" s="2"/>
      <c r="U504" s="2"/>
      <c r="V504" s="2"/>
    </row>
    <row r="505" spans="1:22" ht="47.25" x14ac:dyDescent="0.25">
      <c r="A505" s="1" t="str">
        <f>INDEX(Chuyenvien[Mã Chuyên viên],MATCH(Thongtin_CQDV[[#This Row],[Tham ke]],Chuyenvien[Tên thẩm kế],0),0)</f>
        <v>411e</v>
      </c>
      <c r="B505" s="1" t="s">
        <v>87</v>
      </c>
      <c r="C505" s="5" t="s">
        <v>735</v>
      </c>
      <c r="D505" s="5" t="s">
        <v>738</v>
      </c>
      <c r="E505" s="2"/>
      <c r="F505" s="2">
        <v>1039016</v>
      </c>
      <c r="G505" s="2">
        <v>1075865</v>
      </c>
      <c r="H505" s="11">
        <v>426</v>
      </c>
      <c r="I505" s="11">
        <v>340</v>
      </c>
      <c r="J505" s="11">
        <v>341</v>
      </c>
      <c r="K505" s="2" t="s">
        <v>36</v>
      </c>
      <c r="L505" s="2" t="s">
        <v>37</v>
      </c>
      <c r="M505" s="2">
        <v>130</v>
      </c>
      <c r="N505" s="13"/>
      <c r="O505" s="13"/>
      <c r="P505" s="2"/>
      <c r="Q505" s="2"/>
      <c r="R505" s="2"/>
      <c r="S505" s="2"/>
      <c r="T505" s="2"/>
      <c r="U505" s="2"/>
      <c r="V505" s="2"/>
    </row>
    <row r="506" spans="1:22" ht="47.25" x14ac:dyDescent="0.25">
      <c r="A506" s="1" t="str">
        <f>INDEX(Chuyenvien[Mã Chuyên viên],MATCH(Thongtin_CQDV[[#This Row],[Tham ke]],Chuyenvien[Tên thẩm kế],0),0)</f>
        <v>411e</v>
      </c>
      <c r="B506" s="1" t="s">
        <v>87</v>
      </c>
      <c r="C506" s="5" t="s">
        <v>735</v>
      </c>
      <c r="D506" s="5" t="s">
        <v>753</v>
      </c>
      <c r="E506" s="2"/>
      <c r="F506" s="2">
        <v>1039016</v>
      </c>
      <c r="G506" s="2">
        <v>1116544</v>
      </c>
      <c r="H506" s="11">
        <v>426</v>
      </c>
      <c r="I506" s="11">
        <v>340</v>
      </c>
      <c r="J506" s="11">
        <v>341</v>
      </c>
      <c r="K506" s="2" t="s">
        <v>36</v>
      </c>
      <c r="L506" s="2" t="s">
        <v>37</v>
      </c>
      <c r="M506" s="2">
        <v>130</v>
      </c>
      <c r="N506" s="13"/>
      <c r="O506" s="13"/>
      <c r="P506" s="2"/>
      <c r="Q506" s="2"/>
      <c r="R506" s="2"/>
      <c r="S506" s="2"/>
      <c r="T506" s="2"/>
      <c r="U506" s="2"/>
      <c r="V506" s="2"/>
    </row>
    <row r="507" spans="1:22" ht="31.5" x14ac:dyDescent="0.25">
      <c r="A507" s="1" t="str">
        <f>INDEX(Chuyenvien[Mã Chuyên viên],MATCH(Thongtin_CQDV[[#This Row],[Tham ke]],Chuyenvien[Tên thẩm kế],0),0)</f>
        <v>411e</v>
      </c>
      <c r="B507" s="1" t="s">
        <v>87</v>
      </c>
      <c r="C507" s="5" t="s">
        <v>88</v>
      </c>
      <c r="D507" s="5" t="s">
        <v>91</v>
      </c>
      <c r="E507" s="2"/>
      <c r="F507" s="2">
        <v>1049478</v>
      </c>
      <c r="G507" s="2">
        <v>1049473</v>
      </c>
      <c r="H507" s="11">
        <v>413</v>
      </c>
      <c r="I507" s="11">
        <v>340</v>
      </c>
      <c r="J507" s="11">
        <v>341</v>
      </c>
      <c r="K507" s="2" t="s">
        <v>36</v>
      </c>
      <c r="L507" s="2" t="s">
        <v>37</v>
      </c>
      <c r="M507" s="2">
        <v>130</v>
      </c>
      <c r="N507" s="13"/>
      <c r="O507" s="13"/>
      <c r="P507" s="2"/>
      <c r="Q507" s="2"/>
      <c r="R507" s="2"/>
      <c r="S507" s="2"/>
      <c r="T507" s="2"/>
      <c r="U507" s="2"/>
      <c r="V507" s="2"/>
    </row>
    <row r="508" spans="1:22" ht="47.25" x14ac:dyDescent="0.25">
      <c r="A508" s="1" t="str">
        <f>INDEX(Chuyenvien[Mã Chuyên viên],MATCH(Thongtin_CQDV[[#This Row],[Tham ke]],Chuyenvien[Tên thẩm kế],0),0)</f>
        <v>411e</v>
      </c>
      <c r="B508" s="1" t="s">
        <v>87</v>
      </c>
      <c r="C508" s="5" t="s">
        <v>735</v>
      </c>
      <c r="D508" s="5" t="s">
        <v>757</v>
      </c>
      <c r="E508" s="2"/>
      <c r="F508" s="2">
        <v>1039016</v>
      </c>
      <c r="G508" s="2">
        <v>1039018</v>
      </c>
      <c r="H508" s="11">
        <v>426</v>
      </c>
      <c r="I508" s="11">
        <v>340</v>
      </c>
      <c r="J508" s="11">
        <v>341</v>
      </c>
      <c r="K508" s="2" t="s">
        <v>36</v>
      </c>
      <c r="L508" s="2" t="s">
        <v>37</v>
      </c>
      <c r="M508" s="2">
        <v>130</v>
      </c>
      <c r="N508" s="13"/>
      <c r="O508" s="13"/>
      <c r="P508" s="2"/>
      <c r="Q508" s="2"/>
      <c r="R508" s="2"/>
      <c r="S508" s="2"/>
      <c r="T508" s="2"/>
      <c r="U508" s="2"/>
      <c r="V508" s="2"/>
    </row>
    <row r="509" spans="1:22" ht="31.5" x14ac:dyDescent="0.25">
      <c r="A509" s="1" t="str">
        <f>INDEX(Chuyenvien[Mã Chuyên viên],MATCH(Thongtin_CQDV[[#This Row],[Tham ke]],Chuyenvien[Tên thẩm kế],0),0)</f>
        <v>411e</v>
      </c>
      <c r="B509" s="1" t="s">
        <v>87</v>
      </c>
      <c r="C509" s="5" t="s">
        <v>898</v>
      </c>
      <c r="D509" s="5" t="s">
        <v>899</v>
      </c>
      <c r="E509" s="2"/>
      <c r="F509" s="2">
        <v>0</v>
      </c>
      <c r="G509" s="2">
        <v>0</v>
      </c>
      <c r="H509" s="11">
        <v>560</v>
      </c>
      <c r="I509" s="11">
        <v>160</v>
      </c>
      <c r="J509" s="11">
        <v>161</v>
      </c>
      <c r="K509" s="2" t="s">
        <v>36</v>
      </c>
      <c r="L509" s="2" t="s">
        <v>44</v>
      </c>
      <c r="M509" s="2">
        <v>43</v>
      </c>
      <c r="N509" s="13"/>
      <c r="O509" s="13"/>
      <c r="P509" s="2" t="s">
        <v>45</v>
      </c>
      <c r="Q509" s="2" t="s">
        <v>94</v>
      </c>
      <c r="R509" s="2" t="s">
        <v>94</v>
      </c>
      <c r="S509" s="2"/>
      <c r="T509" s="2" t="s">
        <v>900</v>
      </c>
      <c r="U509" s="2"/>
      <c r="V509" s="2"/>
    </row>
    <row r="510" spans="1:22" ht="47.25" x14ac:dyDescent="0.25">
      <c r="A510" s="1" t="str">
        <f>INDEX(Chuyenvien[Mã Chuyên viên],MATCH(Thongtin_CQDV[[#This Row],[Tham ke]],Chuyenvien[Tên thẩm kế],0),0)</f>
        <v>411e</v>
      </c>
      <c r="B510" s="1" t="s">
        <v>87</v>
      </c>
      <c r="C510" s="5" t="s">
        <v>735</v>
      </c>
      <c r="D510" s="5" t="s">
        <v>736</v>
      </c>
      <c r="E510" s="2"/>
      <c r="F510" s="2">
        <v>1039016</v>
      </c>
      <c r="G510" s="2">
        <v>1086071</v>
      </c>
      <c r="H510" s="11">
        <v>426</v>
      </c>
      <c r="I510" s="11">
        <v>280</v>
      </c>
      <c r="J510" s="11">
        <v>338</v>
      </c>
      <c r="K510" s="2" t="s">
        <v>36</v>
      </c>
      <c r="L510" s="2" t="s">
        <v>44</v>
      </c>
      <c r="M510" s="2">
        <v>141</v>
      </c>
      <c r="N510" s="13"/>
      <c r="O510" s="13"/>
      <c r="P510" s="2" t="s">
        <v>50</v>
      </c>
      <c r="Q510" s="2" t="s">
        <v>46</v>
      </c>
      <c r="R510" s="2" t="s">
        <v>47</v>
      </c>
      <c r="S510" s="2" t="s">
        <v>737</v>
      </c>
      <c r="T510" s="2"/>
      <c r="U510" s="2"/>
      <c r="V510" s="2" t="s">
        <v>65</v>
      </c>
    </row>
    <row r="511" spans="1:22" ht="47.25" x14ac:dyDescent="0.25">
      <c r="A511" s="1" t="str">
        <f>INDEX(Chuyenvien[Mã Chuyên viên],MATCH(Thongtin_CQDV[[#This Row],[Tham ke]],Chuyenvien[Tên thẩm kế],0),0)</f>
        <v>411e</v>
      </c>
      <c r="B511" s="1" t="s">
        <v>87</v>
      </c>
      <c r="C511" s="5" t="s">
        <v>735</v>
      </c>
      <c r="D511" s="5" t="s">
        <v>742</v>
      </c>
      <c r="E511" s="2"/>
      <c r="F511" s="2">
        <v>1039016</v>
      </c>
      <c r="G511" s="2">
        <v>1125333</v>
      </c>
      <c r="H511" s="11">
        <v>426</v>
      </c>
      <c r="I511" s="11">
        <v>280</v>
      </c>
      <c r="J511" s="11">
        <v>332</v>
      </c>
      <c r="K511" s="2" t="s">
        <v>36</v>
      </c>
      <c r="L511" s="2" t="s">
        <v>44</v>
      </c>
      <c r="M511" s="2">
        <v>141</v>
      </c>
      <c r="N511" s="13"/>
      <c r="O511" s="13"/>
      <c r="P511" s="2" t="s">
        <v>50</v>
      </c>
      <c r="Q511" s="2" t="s">
        <v>46</v>
      </c>
      <c r="R511" s="2" t="s">
        <v>47</v>
      </c>
      <c r="S511" s="2"/>
      <c r="T511" s="2" t="s">
        <v>743</v>
      </c>
      <c r="U511" s="2"/>
      <c r="V511" s="2"/>
    </row>
    <row r="512" spans="1:22" ht="47.25" x14ac:dyDescent="0.25">
      <c r="A512" s="1" t="str">
        <f>INDEX(Chuyenvien[Mã Chuyên viên],MATCH(Thongtin_CQDV[[#This Row],[Tham ke]],Chuyenvien[Tên thẩm kế],0),0)</f>
        <v>411e</v>
      </c>
      <c r="B512" s="1" t="s">
        <v>87</v>
      </c>
      <c r="C512" s="5" t="s">
        <v>884</v>
      </c>
      <c r="D512" s="5" t="s">
        <v>885</v>
      </c>
      <c r="E512" s="2"/>
      <c r="F512" s="2">
        <v>1086113</v>
      </c>
      <c r="G512" s="2">
        <v>1086113</v>
      </c>
      <c r="H512" s="11">
        <v>599</v>
      </c>
      <c r="I512" s="11">
        <v>280</v>
      </c>
      <c r="J512" s="11">
        <v>338</v>
      </c>
      <c r="K512" s="2" t="s">
        <v>36</v>
      </c>
      <c r="L512" s="2" t="s">
        <v>44</v>
      </c>
      <c r="M512" s="2">
        <v>141</v>
      </c>
      <c r="N512" s="13" t="s">
        <v>40</v>
      </c>
      <c r="O512" s="13">
        <v>43525</v>
      </c>
      <c r="P512" s="2" t="s">
        <v>50</v>
      </c>
      <c r="Q512" s="2" t="s">
        <v>46</v>
      </c>
      <c r="R512" s="2" t="s">
        <v>47</v>
      </c>
      <c r="S512" s="2"/>
      <c r="T512" s="2" t="s">
        <v>886</v>
      </c>
      <c r="U512" s="2"/>
      <c r="V512" s="2"/>
    </row>
    <row r="513" spans="1:22" ht="47.25" x14ac:dyDescent="0.25">
      <c r="A513" s="1" t="str">
        <f>INDEX(Chuyenvien[Mã Chuyên viên],MATCH(Thongtin_CQDV[[#This Row],[Tham ke]],Chuyenvien[Tên thẩm kế],0),0)</f>
        <v>411e</v>
      </c>
      <c r="B513" s="1" t="s">
        <v>87</v>
      </c>
      <c r="C513" s="5" t="s">
        <v>735</v>
      </c>
      <c r="D513" s="5" t="s">
        <v>744</v>
      </c>
      <c r="E513" s="2"/>
      <c r="F513" s="2">
        <v>1039016</v>
      </c>
      <c r="G513" s="2">
        <v>0</v>
      </c>
      <c r="H513" s="11">
        <v>426</v>
      </c>
      <c r="I513" s="11">
        <v>280</v>
      </c>
      <c r="J513" s="11">
        <v>332</v>
      </c>
      <c r="K513" s="2" t="s">
        <v>36</v>
      </c>
      <c r="L513" s="2" t="s">
        <v>44</v>
      </c>
      <c r="M513" s="2">
        <v>141</v>
      </c>
      <c r="N513" s="13"/>
      <c r="O513" s="13"/>
      <c r="P513" s="2" t="s">
        <v>45</v>
      </c>
      <c r="Q513" s="2" t="s">
        <v>46</v>
      </c>
      <c r="R513" s="2" t="s">
        <v>47</v>
      </c>
      <c r="S513" s="2" t="s">
        <v>745</v>
      </c>
      <c r="T513" s="2"/>
      <c r="U513" s="2"/>
      <c r="V513" s="2" t="s">
        <v>65</v>
      </c>
    </row>
    <row r="514" spans="1:22" ht="47.25" x14ac:dyDescent="0.25">
      <c r="A514" s="1" t="str">
        <f>INDEX(Chuyenvien[Mã Chuyên viên],MATCH(Thongtin_CQDV[[#This Row],[Tham ke]],Chuyenvien[Tên thẩm kế],0),0)</f>
        <v>411e</v>
      </c>
      <c r="B514" s="1" t="s">
        <v>87</v>
      </c>
      <c r="C514" s="5" t="s">
        <v>735</v>
      </c>
      <c r="D514" s="5" t="s">
        <v>746</v>
      </c>
      <c r="E514" s="2"/>
      <c r="F514" s="2">
        <v>1039016</v>
      </c>
      <c r="G514" s="2">
        <v>0</v>
      </c>
      <c r="H514" s="11">
        <v>426</v>
      </c>
      <c r="I514" s="11">
        <v>280</v>
      </c>
      <c r="J514" s="11">
        <v>332</v>
      </c>
      <c r="K514" s="2" t="s">
        <v>36</v>
      </c>
      <c r="L514" s="2" t="s">
        <v>44</v>
      </c>
      <c r="M514" s="2">
        <v>141</v>
      </c>
      <c r="N514" s="13"/>
      <c r="O514" s="13"/>
      <c r="P514" s="2" t="s">
        <v>45</v>
      </c>
      <c r="Q514" s="2" t="s">
        <v>46</v>
      </c>
      <c r="R514" s="2" t="s">
        <v>47</v>
      </c>
      <c r="S514" s="2" t="s">
        <v>747</v>
      </c>
      <c r="T514" s="2"/>
      <c r="U514" s="2"/>
      <c r="V514" s="2" t="s">
        <v>65</v>
      </c>
    </row>
    <row r="515" spans="1:22" ht="47.25" x14ac:dyDescent="0.25">
      <c r="A515" s="1" t="str">
        <f>INDEX(Chuyenvien[Mã Chuyên viên],MATCH(Thongtin_CQDV[[#This Row],[Tham ke]],Chuyenvien[Tên thẩm kế],0),0)</f>
        <v>411e</v>
      </c>
      <c r="B515" s="1" t="s">
        <v>87</v>
      </c>
      <c r="C515" s="5" t="s">
        <v>735</v>
      </c>
      <c r="D515" s="5" t="s">
        <v>748</v>
      </c>
      <c r="E515" s="2"/>
      <c r="F515" s="2">
        <v>1039016</v>
      </c>
      <c r="G515" s="2">
        <v>1083239</v>
      </c>
      <c r="H515" s="11">
        <v>426</v>
      </c>
      <c r="I515" s="11">
        <v>280</v>
      </c>
      <c r="J515" s="11">
        <v>332</v>
      </c>
      <c r="K515" s="2" t="s">
        <v>36</v>
      </c>
      <c r="L515" s="2" t="s">
        <v>44</v>
      </c>
      <c r="M515" s="2">
        <v>141</v>
      </c>
      <c r="N515" s="13"/>
      <c r="O515" s="13"/>
      <c r="P515" s="2" t="s">
        <v>82</v>
      </c>
      <c r="Q515" s="2" t="s">
        <v>46</v>
      </c>
      <c r="R515" s="2" t="s">
        <v>47</v>
      </c>
      <c r="S515" s="2"/>
      <c r="T515" s="2" t="s">
        <v>749</v>
      </c>
      <c r="U515" s="2"/>
      <c r="V515" s="2"/>
    </row>
    <row r="516" spans="1:22" ht="47.25" x14ac:dyDescent="0.25">
      <c r="A516" s="1" t="str">
        <f>INDEX(Chuyenvien[Mã Chuyên viên],MATCH(Thongtin_CQDV[[#This Row],[Tham ke]],Chuyenvien[Tên thẩm kế],0),0)</f>
        <v>411e</v>
      </c>
      <c r="B516" s="1" t="s">
        <v>87</v>
      </c>
      <c r="C516" s="5" t="s">
        <v>735</v>
      </c>
      <c r="D516" s="5" t="s">
        <v>750</v>
      </c>
      <c r="E516" s="2"/>
      <c r="F516" s="2">
        <v>1039016</v>
      </c>
      <c r="G516" s="2">
        <v>1114111</v>
      </c>
      <c r="H516" s="11">
        <v>426</v>
      </c>
      <c r="I516" s="11">
        <v>250</v>
      </c>
      <c r="J516" s="11">
        <v>251</v>
      </c>
      <c r="K516" s="2" t="s">
        <v>36</v>
      </c>
      <c r="L516" s="2" t="s">
        <v>44</v>
      </c>
      <c r="M516" s="2">
        <v>141</v>
      </c>
      <c r="N516" s="13"/>
      <c r="O516" s="13"/>
      <c r="P516" s="2" t="s">
        <v>82</v>
      </c>
      <c r="Q516" s="2" t="s">
        <v>46</v>
      </c>
      <c r="R516" s="2" t="s">
        <v>751</v>
      </c>
      <c r="S516" s="2"/>
      <c r="T516" s="2" t="s">
        <v>752</v>
      </c>
      <c r="U516" s="2"/>
      <c r="V516" s="2"/>
    </row>
    <row r="517" spans="1:22" ht="31.5" x14ac:dyDescent="0.25">
      <c r="A517" s="1" t="str">
        <f>INDEX(Chuyenvien[Mã Chuyên viên],MATCH(Thongtin_CQDV[[#This Row],[Tham ke]],Chuyenvien[Tên thẩm kế],0),0)</f>
        <v>411e</v>
      </c>
      <c r="B517" s="1" t="s">
        <v>87</v>
      </c>
      <c r="C517" s="5" t="s">
        <v>88</v>
      </c>
      <c r="D517" s="5" t="s">
        <v>89</v>
      </c>
      <c r="E517" s="2"/>
      <c r="F517" s="2">
        <v>1049478</v>
      </c>
      <c r="G517" s="2">
        <v>1106895</v>
      </c>
      <c r="H517" s="11">
        <v>413</v>
      </c>
      <c r="I517" s="11">
        <v>280</v>
      </c>
      <c r="J517" s="11">
        <v>332</v>
      </c>
      <c r="K517" s="2" t="s">
        <v>36</v>
      </c>
      <c r="L517" s="2" t="s">
        <v>44</v>
      </c>
      <c r="M517" s="2">
        <v>141</v>
      </c>
      <c r="N517" s="13"/>
      <c r="O517" s="13"/>
      <c r="P517" s="2" t="s">
        <v>82</v>
      </c>
      <c r="Q517" s="2" t="s">
        <v>46</v>
      </c>
      <c r="R517" s="2" t="s">
        <v>47</v>
      </c>
      <c r="S517" s="2"/>
      <c r="T517" s="2" t="s">
        <v>90</v>
      </c>
      <c r="U517" s="2"/>
      <c r="V517" s="2"/>
    </row>
    <row r="518" spans="1:22" ht="47.25" x14ac:dyDescent="0.25">
      <c r="A518" s="1" t="str">
        <f>INDEX(Chuyenvien[Mã Chuyên viên],MATCH(Thongtin_CQDV[[#This Row],[Tham ke]],Chuyenvien[Tên thẩm kế],0),0)</f>
        <v>411e</v>
      </c>
      <c r="B518" s="1" t="s">
        <v>87</v>
      </c>
      <c r="C518" s="5" t="s">
        <v>735</v>
      </c>
      <c r="D518" s="5" t="s">
        <v>755</v>
      </c>
      <c r="E518" s="2"/>
      <c r="F518" s="2">
        <v>1039016</v>
      </c>
      <c r="G518" s="2">
        <v>1122149</v>
      </c>
      <c r="H518" s="11">
        <v>426</v>
      </c>
      <c r="I518" s="11">
        <v>280</v>
      </c>
      <c r="J518" s="11">
        <v>332</v>
      </c>
      <c r="K518" s="2" t="s">
        <v>36</v>
      </c>
      <c r="L518" s="2" t="s">
        <v>44</v>
      </c>
      <c r="M518" s="2">
        <v>141</v>
      </c>
      <c r="N518" s="13"/>
      <c r="O518" s="13"/>
      <c r="P518" s="2" t="s">
        <v>45</v>
      </c>
      <c r="Q518" s="2" t="s">
        <v>46</v>
      </c>
      <c r="R518" s="2" t="s">
        <v>47</v>
      </c>
      <c r="S518" s="2"/>
      <c r="T518" s="2" t="s">
        <v>756</v>
      </c>
      <c r="U518" s="2"/>
      <c r="V518" s="2"/>
    </row>
    <row r="519" spans="1:22" ht="47.25" x14ac:dyDescent="0.25">
      <c r="A519" s="6" t="str">
        <f>INDEX(Chuyenvien[Mã Chuyên viên],MATCH(Thongtin_CQDV[[#This Row],[Tham ke]],Chuyenvien[Tên thẩm kế],0),0)</f>
        <v>411e</v>
      </c>
      <c r="B519" s="1" t="s">
        <v>87</v>
      </c>
      <c r="C519" s="7" t="s">
        <v>982</v>
      </c>
      <c r="D519" s="7" t="s">
        <v>983</v>
      </c>
      <c r="E519" s="15"/>
      <c r="F519" s="15"/>
      <c r="G519" s="2">
        <v>1053630</v>
      </c>
      <c r="H519" s="11">
        <v>560</v>
      </c>
      <c r="I519" s="11">
        <v>10</v>
      </c>
      <c r="J519" s="11">
        <v>11</v>
      </c>
      <c r="K519" s="2" t="s">
        <v>981</v>
      </c>
      <c r="L519" s="2" t="s">
        <v>949</v>
      </c>
      <c r="M519" s="2">
        <v>0</v>
      </c>
      <c r="N519" s="13"/>
      <c r="O519" s="13"/>
      <c r="P519" s="2"/>
      <c r="Q519" s="2"/>
      <c r="R519" s="2"/>
      <c r="S519" s="2"/>
      <c r="T519" s="2"/>
      <c r="U519" s="2"/>
      <c r="V519" s="2"/>
    </row>
    <row r="520" spans="1:22" ht="47.25" x14ac:dyDescent="0.25">
      <c r="A520" s="6" t="str">
        <f>INDEX(Chuyenvien[Mã Chuyên viên],MATCH(Thongtin_CQDV[[#This Row],[Tham ke]],Chuyenvien[Tên thẩm kế],0),0)</f>
        <v>411e</v>
      </c>
      <c r="B520" s="1" t="s">
        <v>87</v>
      </c>
      <c r="C520" s="7" t="s">
        <v>982</v>
      </c>
      <c r="D520" s="7" t="s">
        <v>983</v>
      </c>
      <c r="E520" s="15"/>
      <c r="F520" s="15"/>
      <c r="G520" s="2">
        <v>1053630</v>
      </c>
      <c r="H520" s="11">
        <v>560</v>
      </c>
      <c r="I520" s="11">
        <v>70</v>
      </c>
      <c r="J520" s="11">
        <v>83</v>
      </c>
      <c r="K520" s="2" t="s">
        <v>981</v>
      </c>
      <c r="L520" s="2" t="s">
        <v>949</v>
      </c>
      <c r="M520" s="2">
        <v>0</v>
      </c>
      <c r="N520" s="13"/>
      <c r="O520" s="13"/>
      <c r="P520" s="2"/>
      <c r="Q520" s="2"/>
      <c r="R520" s="2"/>
      <c r="S520" s="2"/>
      <c r="T520" s="2"/>
      <c r="U520" s="2"/>
      <c r="V520" s="2"/>
    </row>
    <row r="521" spans="1:22" ht="47.25" x14ac:dyDescent="0.25">
      <c r="A521" s="6" t="str">
        <f>INDEX(Chuyenvien[Mã Chuyên viên],MATCH(Thongtin_CQDV[[#This Row],[Tham ke]],Chuyenvien[Tên thẩm kế],0),0)</f>
        <v>411e</v>
      </c>
      <c r="B521" s="1" t="s">
        <v>87</v>
      </c>
      <c r="C521" s="7" t="s">
        <v>735</v>
      </c>
      <c r="D521" s="7" t="s">
        <v>738</v>
      </c>
      <c r="E521" s="15"/>
      <c r="F521" s="15">
        <v>1039016</v>
      </c>
      <c r="G521" s="2">
        <v>1075865</v>
      </c>
      <c r="H521" s="11">
        <v>426</v>
      </c>
      <c r="I521" s="11">
        <v>250</v>
      </c>
      <c r="J521" s="11">
        <v>278</v>
      </c>
      <c r="K521" s="2" t="s">
        <v>36</v>
      </c>
      <c r="L521" s="2"/>
      <c r="M521" s="2">
        <v>130</v>
      </c>
      <c r="N521" s="13"/>
      <c r="O521" s="13"/>
      <c r="P521" s="2"/>
      <c r="Q521" s="2"/>
      <c r="R521" s="2"/>
      <c r="S521" s="2"/>
      <c r="T521" s="2"/>
      <c r="U521" s="2"/>
      <c r="V521" s="2"/>
    </row>
    <row r="522" spans="1:22" ht="47.25" x14ac:dyDescent="0.25">
      <c r="A522" s="6" t="str">
        <f>INDEX(Chuyenvien[Mã Chuyên viên],MATCH(Thongtin_CQDV[[#This Row],[Tham ke]],Chuyenvien[Tên thẩm kế],0),0)</f>
        <v>411e</v>
      </c>
      <c r="B522" s="1" t="s">
        <v>87</v>
      </c>
      <c r="C522" s="7" t="s">
        <v>735</v>
      </c>
      <c r="D522" s="7" t="s">
        <v>739</v>
      </c>
      <c r="E522" s="15"/>
      <c r="F522" s="15">
        <v>1039016</v>
      </c>
      <c r="G522" s="2">
        <v>3018232</v>
      </c>
      <c r="H522" s="11">
        <v>426</v>
      </c>
      <c r="I522" s="11">
        <v>250</v>
      </c>
      <c r="J522" s="11">
        <v>278</v>
      </c>
      <c r="K522" s="2" t="s">
        <v>36</v>
      </c>
      <c r="L522" s="2"/>
      <c r="M522" s="2">
        <v>130</v>
      </c>
      <c r="N522" s="13"/>
      <c r="O522" s="13"/>
      <c r="P522" s="2"/>
      <c r="Q522" s="2"/>
      <c r="R522" s="2"/>
      <c r="S522" s="2"/>
      <c r="T522" s="2"/>
      <c r="U522" s="2"/>
      <c r="V522" s="2"/>
    </row>
    <row r="523" spans="1:22" ht="47.25" x14ac:dyDescent="0.25">
      <c r="A523" s="6" t="str">
        <f>INDEX(Chuyenvien[Mã Chuyên viên],MATCH(Thongtin_CQDV[[#This Row],[Tham ke]],Chuyenvien[Tên thẩm kế],0),0)</f>
        <v>411e</v>
      </c>
      <c r="B523" s="1" t="s">
        <v>87</v>
      </c>
      <c r="C523" s="7" t="s">
        <v>735</v>
      </c>
      <c r="D523" s="7" t="s">
        <v>739</v>
      </c>
      <c r="E523" s="15"/>
      <c r="F523" s="15">
        <v>1039016</v>
      </c>
      <c r="G523" s="2">
        <v>1039018</v>
      </c>
      <c r="H523" s="11">
        <v>426</v>
      </c>
      <c r="I523" s="11">
        <v>250</v>
      </c>
      <c r="J523" s="11">
        <v>278</v>
      </c>
      <c r="K523" s="2" t="s">
        <v>36</v>
      </c>
      <c r="L523" s="2"/>
      <c r="M523" s="2">
        <v>130</v>
      </c>
      <c r="N523" s="13"/>
      <c r="O523" s="13"/>
      <c r="P523" s="2"/>
      <c r="Q523" s="2"/>
      <c r="R523" s="2"/>
      <c r="S523" s="2"/>
      <c r="T523" s="2"/>
      <c r="U523" s="2"/>
      <c r="V523" s="2"/>
    </row>
    <row r="524" spans="1:22" ht="47.25" x14ac:dyDescent="0.25">
      <c r="A524" s="6" t="str">
        <f>INDEX(Chuyenvien[Mã Chuyên viên],MATCH(Thongtin_CQDV[[#This Row],[Tham ke]],Chuyenvien[Tên thẩm kế],0),0)</f>
        <v>411e</v>
      </c>
      <c r="B524" s="1" t="s">
        <v>87</v>
      </c>
      <c r="C524" s="7" t="s">
        <v>735</v>
      </c>
      <c r="D524" s="7" t="s">
        <v>740</v>
      </c>
      <c r="E524" s="15"/>
      <c r="F524" s="15">
        <v>1039016</v>
      </c>
      <c r="G524" s="2">
        <v>3018232</v>
      </c>
      <c r="H524" s="11">
        <v>426</v>
      </c>
      <c r="I524" s="11">
        <v>250</v>
      </c>
      <c r="J524" s="11">
        <v>262</v>
      </c>
      <c r="K524" s="2" t="s">
        <v>36</v>
      </c>
      <c r="L524" s="2"/>
      <c r="M524" s="2">
        <v>130</v>
      </c>
      <c r="N524" s="13"/>
      <c r="O524" s="13"/>
      <c r="P524" s="2"/>
      <c r="Q524" s="2"/>
      <c r="R524" s="2"/>
      <c r="S524" s="2"/>
      <c r="T524" s="2"/>
      <c r="U524" s="2"/>
      <c r="V524" s="2"/>
    </row>
    <row r="525" spans="1:22" ht="47.25" x14ac:dyDescent="0.25">
      <c r="A525" s="6" t="str">
        <f>INDEX(Chuyenvien[Mã Chuyên viên],MATCH(Thongtin_CQDV[[#This Row],[Tham ke]],Chuyenvien[Tên thẩm kế],0),0)</f>
        <v>411e</v>
      </c>
      <c r="B525" s="1" t="s">
        <v>87</v>
      </c>
      <c r="C525" s="7" t="s">
        <v>735</v>
      </c>
      <c r="D525" s="7" t="s">
        <v>741</v>
      </c>
      <c r="E525" s="15"/>
      <c r="F525" s="15">
        <v>1039016</v>
      </c>
      <c r="G525" s="2">
        <v>3018232</v>
      </c>
      <c r="H525" s="11">
        <v>426</v>
      </c>
      <c r="I525" s="11">
        <v>250</v>
      </c>
      <c r="J525" s="11">
        <v>261</v>
      </c>
      <c r="K525" s="2" t="s">
        <v>36</v>
      </c>
      <c r="L525" s="2"/>
      <c r="M525" s="2">
        <v>130</v>
      </c>
      <c r="N525" s="13"/>
      <c r="O525" s="13"/>
      <c r="P525" s="2"/>
      <c r="Q525" s="2"/>
      <c r="R525" s="2"/>
      <c r="S525" s="2"/>
      <c r="T525" s="2"/>
      <c r="U525" s="2"/>
      <c r="V525" s="2"/>
    </row>
    <row r="526" spans="1:22" ht="31.5" x14ac:dyDescent="0.25">
      <c r="A526" s="6" t="str">
        <f>INDEX(Chuyenvien[Mã Chuyên viên],MATCH(Thongtin_CQDV[[#This Row],[Tham ke]],Chuyenvien[Tên thẩm kế],0),0)</f>
        <v>411e</v>
      </c>
      <c r="B526" s="1" t="s">
        <v>87</v>
      </c>
      <c r="C526" s="7" t="s">
        <v>88</v>
      </c>
      <c r="D526" s="7" t="s">
        <v>977</v>
      </c>
      <c r="E526" s="15"/>
      <c r="F526" s="15">
        <v>1049478</v>
      </c>
      <c r="G526" s="2">
        <v>1049473</v>
      </c>
      <c r="H526" s="11">
        <v>413</v>
      </c>
      <c r="I526" s="11">
        <v>280</v>
      </c>
      <c r="J526" s="11">
        <v>338</v>
      </c>
      <c r="K526" s="2"/>
      <c r="L526" s="2"/>
      <c r="M526" s="2">
        <v>130</v>
      </c>
      <c r="N526" s="13"/>
      <c r="O526" s="13"/>
      <c r="P526" s="2"/>
      <c r="Q526" s="2"/>
      <c r="R526" s="2"/>
      <c r="S526" s="2"/>
      <c r="T526" s="2"/>
      <c r="U526" s="2"/>
      <c r="V526" s="2"/>
    </row>
    <row r="527" spans="1:22" ht="47.25" x14ac:dyDescent="0.25">
      <c r="A527" s="6" t="str">
        <f>INDEX(Chuyenvien[Mã Chuyên viên],MATCH(Thongtin_CQDV[[#This Row],[Tham ke]],Chuyenvien[Tên thẩm kế],0),0)</f>
        <v>411e</v>
      </c>
      <c r="B527" s="1" t="s">
        <v>87</v>
      </c>
      <c r="C527" s="7" t="s">
        <v>735</v>
      </c>
      <c r="D527" s="7" t="s">
        <v>754</v>
      </c>
      <c r="E527" s="15"/>
      <c r="F527" s="15">
        <v>1039016</v>
      </c>
      <c r="G527" s="2">
        <v>1116544</v>
      </c>
      <c r="H527" s="11">
        <v>426</v>
      </c>
      <c r="I527" s="11">
        <v>250</v>
      </c>
      <c r="J527" s="11">
        <v>272</v>
      </c>
      <c r="K527" s="2" t="s">
        <v>36</v>
      </c>
      <c r="L527" s="2"/>
      <c r="M527" s="2">
        <v>130</v>
      </c>
      <c r="N527" s="13"/>
      <c r="O527" s="13"/>
      <c r="P527" s="2"/>
      <c r="Q527" s="2"/>
      <c r="R527" s="2"/>
      <c r="S527" s="2"/>
      <c r="T527" s="2"/>
      <c r="U527" s="2"/>
      <c r="V527" s="2"/>
    </row>
    <row r="528" spans="1:22" ht="47.25" x14ac:dyDescent="0.25">
      <c r="A528" s="6" t="str">
        <f>INDEX(Chuyenvien[Mã Chuyên viên],MATCH(Thongtin_CQDV[[#This Row],[Tham ke]],Chuyenvien[Tên thẩm kế],0),0)</f>
        <v>411e</v>
      </c>
      <c r="B528" s="1" t="s">
        <v>87</v>
      </c>
      <c r="C528" s="7" t="s">
        <v>735</v>
      </c>
      <c r="D528" s="7" t="s">
        <v>757</v>
      </c>
      <c r="E528" s="15"/>
      <c r="F528" s="15">
        <v>1039016</v>
      </c>
      <c r="G528" s="2">
        <v>1039018</v>
      </c>
      <c r="H528" s="11">
        <v>426</v>
      </c>
      <c r="I528" s="11">
        <v>280</v>
      </c>
      <c r="J528" s="11">
        <v>332</v>
      </c>
      <c r="K528" s="2" t="s">
        <v>36</v>
      </c>
      <c r="L528" s="2"/>
      <c r="M528" s="2">
        <v>130</v>
      </c>
      <c r="N528" s="13"/>
      <c r="O528" s="13"/>
      <c r="P528" s="2"/>
      <c r="Q528" s="2"/>
      <c r="R528" s="2"/>
      <c r="S528" s="2"/>
      <c r="T528" s="2"/>
      <c r="U528" s="2"/>
      <c r="V528" s="2"/>
    </row>
    <row r="529" spans="1:22" ht="47.25" x14ac:dyDescent="0.25">
      <c r="A529" s="6" t="str">
        <f>INDEX(Chuyenvien[Mã Chuyên viên],MATCH(Thongtin_CQDV[[#This Row],[Tham ke]],Chuyenvien[Tên thẩm kế],0),0)</f>
        <v>411e</v>
      </c>
      <c r="B529" s="1" t="s">
        <v>87</v>
      </c>
      <c r="C529" s="7" t="s">
        <v>735</v>
      </c>
      <c r="D529" s="7" t="s">
        <v>736</v>
      </c>
      <c r="E529" s="15"/>
      <c r="F529" s="15">
        <v>1039016</v>
      </c>
      <c r="G529" s="2">
        <v>1086071</v>
      </c>
      <c r="H529" s="11">
        <v>426</v>
      </c>
      <c r="I529" s="11">
        <v>250</v>
      </c>
      <c r="J529" s="11">
        <v>261</v>
      </c>
      <c r="K529" s="2" t="s">
        <v>36</v>
      </c>
      <c r="L529" s="2"/>
      <c r="M529" s="2">
        <v>141</v>
      </c>
      <c r="N529" s="13"/>
      <c r="O529" s="13"/>
      <c r="P529" s="2"/>
      <c r="Q529" s="2"/>
      <c r="R529" s="2"/>
      <c r="S529" s="2"/>
      <c r="T529" s="2"/>
      <c r="U529" s="2"/>
      <c r="V529" s="2"/>
    </row>
    <row r="530" spans="1:22" ht="47.25" x14ac:dyDescent="0.25">
      <c r="A530" s="6" t="str">
        <f>INDEX(Chuyenvien[Mã Chuyên viên],MATCH(Thongtin_CQDV[[#This Row],[Tham ke]],Chuyenvien[Tên thẩm kế],0),0)</f>
        <v>411e</v>
      </c>
      <c r="B530" s="1" t="s">
        <v>87</v>
      </c>
      <c r="C530" s="7" t="s">
        <v>735</v>
      </c>
      <c r="D530" s="7" t="s">
        <v>742</v>
      </c>
      <c r="E530" s="15"/>
      <c r="F530" s="15">
        <v>1039016</v>
      </c>
      <c r="G530" s="2">
        <v>1125333</v>
      </c>
      <c r="H530" s="11">
        <v>426</v>
      </c>
      <c r="I530" s="11">
        <v>100</v>
      </c>
      <c r="J530" s="11">
        <v>103</v>
      </c>
      <c r="K530" s="2"/>
      <c r="L530" s="2"/>
      <c r="M530" s="2">
        <v>141</v>
      </c>
      <c r="N530" s="13"/>
      <c r="O530" s="13"/>
      <c r="P530" s="2"/>
      <c r="Q530" s="2"/>
      <c r="R530" s="2"/>
      <c r="S530" s="2"/>
      <c r="T530" s="2"/>
      <c r="U530" s="2"/>
      <c r="V530" s="2"/>
    </row>
    <row r="531" spans="1:22" ht="47.25" x14ac:dyDescent="0.25">
      <c r="A531" s="6" t="str">
        <f>INDEX(Chuyenvien[Mã Chuyên viên],MATCH(Thongtin_CQDV[[#This Row],[Tham ke]],Chuyenvien[Tên thẩm kế],0),0)</f>
        <v>411e</v>
      </c>
      <c r="B531" s="1" t="s">
        <v>87</v>
      </c>
      <c r="C531" s="7" t="s">
        <v>884</v>
      </c>
      <c r="D531" s="7" t="s">
        <v>887</v>
      </c>
      <c r="E531" s="15"/>
      <c r="F531" s="15">
        <v>1086113</v>
      </c>
      <c r="G531" s="2">
        <v>3018236</v>
      </c>
      <c r="H531" s="11">
        <v>599</v>
      </c>
      <c r="I531" s="11">
        <v>250</v>
      </c>
      <c r="J531" s="11">
        <v>262</v>
      </c>
      <c r="K531" s="2" t="s">
        <v>36</v>
      </c>
      <c r="L531" s="2"/>
      <c r="M531" s="2">
        <v>141</v>
      </c>
      <c r="N531" s="13" t="s">
        <v>40</v>
      </c>
      <c r="O531" s="13">
        <v>43525</v>
      </c>
      <c r="P531" s="2"/>
      <c r="Q531" s="2"/>
      <c r="R531" s="2"/>
      <c r="S531" s="2"/>
      <c r="T531" s="2"/>
      <c r="U531" s="2"/>
      <c r="V531" s="2"/>
    </row>
    <row r="532" spans="1:22" ht="47.25" x14ac:dyDescent="0.25">
      <c r="A532" s="6" t="str">
        <f>INDEX(Chuyenvien[Mã Chuyên viên],MATCH(Thongtin_CQDV[[#This Row],[Tham ke]],Chuyenvien[Tên thẩm kế],0),0)</f>
        <v>411e</v>
      </c>
      <c r="B532" s="1" t="s">
        <v>87</v>
      </c>
      <c r="C532" s="7" t="s">
        <v>884</v>
      </c>
      <c r="D532" s="7" t="s">
        <v>887</v>
      </c>
      <c r="E532" s="15"/>
      <c r="F532" s="15">
        <v>1086113</v>
      </c>
      <c r="G532" s="2">
        <v>3018236</v>
      </c>
      <c r="H532" s="11">
        <v>599</v>
      </c>
      <c r="I532" s="11">
        <v>280</v>
      </c>
      <c r="J532" s="11">
        <v>311</v>
      </c>
      <c r="K532" s="2" t="s">
        <v>36</v>
      </c>
      <c r="L532" s="2"/>
      <c r="M532" s="2">
        <v>141</v>
      </c>
      <c r="N532" s="13" t="s">
        <v>40</v>
      </c>
      <c r="O532" s="13">
        <v>43525</v>
      </c>
      <c r="P532" s="2"/>
      <c r="Q532" s="2"/>
      <c r="R532" s="2"/>
      <c r="S532" s="2"/>
      <c r="T532" s="2"/>
      <c r="U532" s="2"/>
      <c r="V532" s="2"/>
    </row>
    <row r="533" spans="1:22" ht="47.25" x14ac:dyDescent="0.25">
      <c r="A533" s="6" t="str">
        <f>INDEX(Chuyenvien[Mã Chuyên viên],MATCH(Thongtin_CQDV[[#This Row],[Tham ke]],Chuyenvien[Tên thẩm kế],0),0)</f>
        <v>411e</v>
      </c>
      <c r="B533" s="1" t="s">
        <v>87</v>
      </c>
      <c r="C533" s="7" t="s">
        <v>884</v>
      </c>
      <c r="D533" s="7" t="s">
        <v>887</v>
      </c>
      <c r="E533" s="15"/>
      <c r="F533" s="15">
        <v>1086113</v>
      </c>
      <c r="G533" s="2">
        <v>3018236</v>
      </c>
      <c r="H533" s="11">
        <v>599</v>
      </c>
      <c r="I533" s="11">
        <v>280</v>
      </c>
      <c r="J533" s="11">
        <v>312</v>
      </c>
      <c r="K533" s="2" t="s">
        <v>36</v>
      </c>
      <c r="L533" s="2"/>
      <c r="M533" s="2">
        <v>141</v>
      </c>
      <c r="N533" s="13" t="s">
        <v>40</v>
      </c>
      <c r="O533" s="13">
        <v>43525</v>
      </c>
      <c r="P533" s="2"/>
      <c r="Q533" s="2"/>
      <c r="R533" s="2"/>
      <c r="S533" s="2"/>
      <c r="T533" s="2"/>
      <c r="U533" s="2"/>
      <c r="V533" s="2"/>
    </row>
    <row r="534" spans="1:22" ht="31.5" x14ac:dyDescent="0.25">
      <c r="A534" s="1" t="str">
        <f>INDEX(Chuyenvien[Mã Chuyên viên],MATCH(Thongtin_CQDV[[#This Row],[Tham ke]],Chuyenvien[Tên thẩm kế],0),0)</f>
        <v>413e</v>
      </c>
      <c r="B534" s="1" t="s">
        <v>1011</v>
      </c>
      <c r="C534" s="5" t="s">
        <v>730</v>
      </c>
      <c r="D534" s="5" t="s">
        <v>733</v>
      </c>
      <c r="E534" s="2"/>
      <c r="F534" s="2">
        <v>1120993</v>
      </c>
      <c r="G534" s="2">
        <v>1121062</v>
      </c>
      <c r="H534" s="11">
        <v>428</v>
      </c>
      <c r="I534" s="11">
        <v>340</v>
      </c>
      <c r="J534" s="11">
        <v>341</v>
      </c>
      <c r="K534" s="2" t="s">
        <v>36</v>
      </c>
      <c r="L534" s="2" t="s">
        <v>37</v>
      </c>
      <c r="M534" s="2">
        <v>130</v>
      </c>
      <c r="N534" s="13"/>
      <c r="O534" s="13"/>
      <c r="P534" s="2"/>
      <c r="Q534" s="2"/>
      <c r="R534" s="2"/>
      <c r="S534" s="2"/>
      <c r="T534" s="2"/>
      <c r="U534" s="2"/>
      <c r="V534" s="2"/>
    </row>
    <row r="535" spans="1:22" ht="47.25" x14ac:dyDescent="0.25">
      <c r="A535" s="1" t="str">
        <f>INDEX(Chuyenvien[Mã Chuyên viên],MATCH(Thongtin_CQDV[[#This Row],[Tham ke]],Chuyenvien[Tên thẩm kế],0),0)</f>
        <v>413e</v>
      </c>
      <c r="B535" s="1" t="s">
        <v>1011</v>
      </c>
      <c r="C535" s="5" t="s">
        <v>777</v>
      </c>
      <c r="D535" s="5" t="s">
        <v>784</v>
      </c>
      <c r="E535" s="2"/>
      <c r="F535" s="2">
        <v>1101076</v>
      </c>
      <c r="G535" s="2">
        <v>1070313</v>
      </c>
      <c r="H535" s="11">
        <v>439</v>
      </c>
      <c r="I535" s="11">
        <v>340</v>
      </c>
      <c r="J535" s="11">
        <v>341</v>
      </c>
      <c r="K535" s="2" t="s">
        <v>36</v>
      </c>
      <c r="L535" s="2" t="s">
        <v>37</v>
      </c>
      <c r="M535" s="2">
        <v>130</v>
      </c>
      <c r="N535" s="13"/>
      <c r="O535" s="13"/>
      <c r="P535" s="2"/>
      <c r="Q535" s="2"/>
      <c r="R535" s="2"/>
      <c r="S535" s="2"/>
      <c r="T535" s="2"/>
      <c r="U535" s="2"/>
      <c r="V535" s="2"/>
    </row>
    <row r="536" spans="1:22" ht="31.5" x14ac:dyDescent="0.25">
      <c r="A536" s="1" t="str">
        <f>INDEX(Chuyenvien[Mã Chuyên viên],MATCH(Thongtin_CQDV[[#This Row],[Tham ke]],Chuyenvien[Tên thẩm kế],0),0)</f>
        <v>413e</v>
      </c>
      <c r="B536" s="1" t="s">
        <v>1011</v>
      </c>
      <c r="C536" s="5" t="s">
        <v>92</v>
      </c>
      <c r="D536" s="5" t="s">
        <v>117</v>
      </c>
      <c r="E536" s="2"/>
      <c r="F536" s="2">
        <v>1010455</v>
      </c>
      <c r="G536" s="2">
        <v>1075715</v>
      </c>
      <c r="H536" s="11">
        <v>414</v>
      </c>
      <c r="I536" s="11">
        <v>340</v>
      </c>
      <c r="J536" s="11">
        <v>341</v>
      </c>
      <c r="K536" s="2" t="s">
        <v>36</v>
      </c>
      <c r="L536" s="2" t="s">
        <v>37</v>
      </c>
      <c r="M536" s="2">
        <v>130</v>
      </c>
      <c r="N536" s="13"/>
      <c r="O536" s="13"/>
      <c r="P536" s="2"/>
      <c r="Q536" s="2"/>
      <c r="R536" s="2"/>
      <c r="S536" s="2"/>
      <c r="T536" s="2"/>
      <c r="U536" s="2"/>
      <c r="V536" s="2"/>
    </row>
    <row r="537" spans="1:22" ht="31.5" x14ac:dyDescent="0.25">
      <c r="A537" s="1" t="str">
        <f>INDEX(Chuyenvien[Mã Chuyên viên],MATCH(Thongtin_CQDV[[#This Row],[Tham ke]],Chuyenvien[Tên thẩm kế],0),0)</f>
        <v>413e</v>
      </c>
      <c r="B537" s="1" t="s">
        <v>1011</v>
      </c>
      <c r="C537" s="5" t="s">
        <v>92</v>
      </c>
      <c r="D537" s="5" t="s">
        <v>93</v>
      </c>
      <c r="E537" s="2"/>
      <c r="F537" s="2">
        <v>1010455</v>
      </c>
      <c r="G537" s="2">
        <v>0</v>
      </c>
      <c r="H537" s="11">
        <v>414</v>
      </c>
      <c r="I537" s="11">
        <v>160</v>
      </c>
      <c r="J537" s="11">
        <v>171</v>
      </c>
      <c r="K537" s="2" t="s">
        <v>36</v>
      </c>
      <c r="L537" s="2" t="s">
        <v>44</v>
      </c>
      <c r="M537" s="2">
        <v>43</v>
      </c>
      <c r="N537" s="13"/>
      <c r="O537" s="13"/>
      <c r="P537" s="2" t="s">
        <v>45</v>
      </c>
      <c r="Q537" s="2" t="s">
        <v>94</v>
      </c>
      <c r="R537" s="2" t="s">
        <v>94</v>
      </c>
      <c r="S537" s="2"/>
      <c r="T537" s="2" t="s">
        <v>95</v>
      </c>
      <c r="U537" s="2"/>
      <c r="V537" s="2"/>
    </row>
    <row r="538" spans="1:22" ht="47.25" x14ac:dyDescent="0.25">
      <c r="A538" s="1" t="str">
        <f>INDEX(Chuyenvien[Mã Chuyên viên],MATCH(Thongtin_CQDV[[#This Row],[Tham ke]],Chuyenvien[Tên thẩm kế],0),0)</f>
        <v>413e</v>
      </c>
      <c r="B538" s="1" t="s">
        <v>1011</v>
      </c>
      <c r="C538" s="5" t="s">
        <v>730</v>
      </c>
      <c r="D538" s="5" t="s">
        <v>731</v>
      </c>
      <c r="E538" s="2"/>
      <c r="F538" s="2">
        <v>1120993</v>
      </c>
      <c r="G538" s="2">
        <v>1117552</v>
      </c>
      <c r="H538" s="11">
        <v>428</v>
      </c>
      <c r="I538" s="11">
        <v>280</v>
      </c>
      <c r="J538" s="11">
        <v>322</v>
      </c>
      <c r="K538" s="2" t="s">
        <v>36</v>
      </c>
      <c r="L538" s="2" t="s">
        <v>44</v>
      </c>
      <c r="M538" s="2">
        <v>43</v>
      </c>
      <c r="N538" s="13"/>
      <c r="O538" s="13"/>
      <c r="P538" s="2" t="s">
        <v>82</v>
      </c>
      <c r="Q538" s="2" t="s">
        <v>94</v>
      </c>
      <c r="R538" s="2" t="s">
        <v>94</v>
      </c>
      <c r="S538" s="2"/>
      <c r="T538" s="2" t="s">
        <v>732</v>
      </c>
      <c r="U538" s="2"/>
      <c r="V538" s="2"/>
    </row>
    <row r="539" spans="1:22" ht="47.25" x14ac:dyDescent="0.25">
      <c r="A539" s="1" t="str">
        <f>INDEX(Chuyenvien[Mã Chuyên viên],MATCH(Thongtin_CQDV[[#This Row],[Tham ke]],Chuyenvien[Tên thẩm kế],0),0)</f>
        <v>413e</v>
      </c>
      <c r="B539" s="1" t="s">
        <v>1011</v>
      </c>
      <c r="C539" s="5" t="s">
        <v>777</v>
      </c>
      <c r="D539" s="5" t="s">
        <v>778</v>
      </c>
      <c r="E539" s="2"/>
      <c r="F539" s="2">
        <v>1101076</v>
      </c>
      <c r="G539" s="2">
        <v>3008187</v>
      </c>
      <c r="H539" s="11">
        <v>439</v>
      </c>
      <c r="I539" s="11">
        <v>280</v>
      </c>
      <c r="J539" s="11">
        <v>332</v>
      </c>
      <c r="K539" s="2" t="s">
        <v>36</v>
      </c>
      <c r="L539" s="2" t="s">
        <v>44</v>
      </c>
      <c r="M539" s="2">
        <v>141</v>
      </c>
      <c r="N539" s="13"/>
      <c r="O539" s="13"/>
      <c r="P539" s="2" t="s">
        <v>45</v>
      </c>
      <c r="Q539" s="2" t="s">
        <v>46</v>
      </c>
      <c r="R539" s="2" t="s">
        <v>47</v>
      </c>
      <c r="S539" s="2" t="s">
        <v>779</v>
      </c>
      <c r="T539" s="2"/>
      <c r="U539" s="2"/>
      <c r="V539" s="2" t="s">
        <v>65</v>
      </c>
    </row>
    <row r="540" spans="1:22" ht="31.5" x14ac:dyDescent="0.25">
      <c r="A540" s="1" t="str">
        <f>INDEX(Chuyenvien[Mã Chuyên viên],MATCH(Thongtin_CQDV[[#This Row],[Tham ke]],Chuyenvien[Tên thẩm kế],0),0)</f>
        <v>413e</v>
      </c>
      <c r="B540" s="1" t="s">
        <v>1011</v>
      </c>
      <c r="C540" s="5" t="s">
        <v>92</v>
      </c>
      <c r="D540" s="5" t="s">
        <v>96</v>
      </c>
      <c r="E540" s="2"/>
      <c r="F540" s="2">
        <v>1010455</v>
      </c>
      <c r="G540" s="2">
        <v>0</v>
      </c>
      <c r="H540" s="11">
        <v>414</v>
      </c>
      <c r="I540" s="11">
        <v>280</v>
      </c>
      <c r="J540" s="11">
        <v>338</v>
      </c>
      <c r="K540" s="2" t="s">
        <v>36</v>
      </c>
      <c r="L540" s="2" t="s">
        <v>44</v>
      </c>
      <c r="M540" s="2">
        <v>141</v>
      </c>
      <c r="N540" s="13"/>
      <c r="O540" s="13"/>
      <c r="P540" s="2" t="s">
        <v>97</v>
      </c>
      <c r="Q540" s="2" t="s">
        <v>46</v>
      </c>
      <c r="R540" s="2" t="s">
        <v>47</v>
      </c>
      <c r="S540" s="2" t="s">
        <v>98</v>
      </c>
      <c r="T540" s="2"/>
      <c r="U540" s="2"/>
      <c r="V540" s="2" t="s">
        <v>65</v>
      </c>
    </row>
    <row r="541" spans="1:22" ht="31.5" x14ac:dyDescent="0.25">
      <c r="A541" s="1" t="str">
        <f>INDEX(Chuyenvien[Mã Chuyên viên],MATCH(Thongtin_CQDV[[#This Row],[Tham ke]],Chuyenvien[Tên thẩm kế],0),0)</f>
        <v>413e</v>
      </c>
      <c r="B541" s="1" t="s">
        <v>1011</v>
      </c>
      <c r="C541" s="5" t="s">
        <v>92</v>
      </c>
      <c r="D541" s="5" t="s">
        <v>99</v>
      </c>
      <c r="E541" s="2"/>
      <c r="F541" s="2">
        <v>1010455</v>
      </c>
      <c r="G541" s="2">
        <v>0</v>
      </c>
      <c r="H541" s="11">
        <v>414</v>
      </c>
      <c r="I541" s="11">
        <v>280</v>
      </c>
      <c r="J541" s="11">
        <v>338</v>
      </c>
      <c r="K541" s="2" t="s">
        <v>36</v>
      </c>
      <c r="L541" s="2" t="s">
        <v>44</v>
      </c>
      <c r="M541" s="2">
        <v>141</v>
      </c>
      <c r="N541" s="13"/>
      <c r="O541" s="13"/>
      <c r="P541" s="2" t="s">
        <v>97</v>
      </c>
      <c r="Q541" s="2" t="s">
        <v>46</v>
      </c>
      <c r="R541" s="2" t="s">
        <v>47</v>
      </c>
      <c r="S541" s="2" t="s">
        <v>100</v>
      </c>
      <c r="T541" s="2"/>
      <c r="U541" s="2"/>
      <c r="V541" s="2" t="s">
        <v>65</v>
      </c>
    </row>
    <row r="542" spans="1:22" ht="31.5" x14ac:dyDescent="0.25">
      <c r="A542" s="1" t="str">
        <f>INDEX(Chuyenvien[Mã Chuyên viên],MATCH(Thongtin_CQDV[[#This Row],[Tham ke]],Chuyenvien[Tên thẩm kế],0),0)</f>
        <v>413e</v>
      </c>
      <c r="B542" s="1" t="s">
        <v>1011</v>
      </c>
      <c r="C542" s="5" t="s">
        <v>92</v>
      </c>
      <c r="D542" s="5" t="s">
        <v>101</v>
      </c>
      <c r="E542" s="2"/>
      <c r="F542" s="2">
        <v>1010455</v>
      </c>
      <c r="G542" s="2">
        <v>0</v>
      </c>
      <c r="H542" s="11">
        <v>414</v>
      </c>
      <c r="I542" s="11">
        <v>280</v>
      </c>
      <c r="J542" s="11">
        <v>338</v>
      </c>
      <c r="K542" s="2" t="s">
        <v>36</v>
      </c>
      <c r="L542" s="2" t="s">
        <v>44</v>
      </c>
      <c r="M542" s="2">
        <v>141</v>
      </c>
      <c r="N542" s="13"/>
      <c r="O542" s="13"/>
      <c r="P542" s="2" t="s">
        <v>97</v>
      </c>
      <c r="Q542" s="2" t="s">
        <v>46</v>
      </c>
      <c r="R542" s="2" t="s">
        <v>47</v>
      </c>
      <c r="S542" s="2" t="s">
        <v>102</v>
      </c>
      <c r="T542" s="2"/>
      <c r="U542" s="2"/>
      <c r="V542" s="2" t="s">
        <v>65</v>
      </c>
    </row>
    <row r="543" spans="1:22" ht="31.5" x14ac:dyDescent="0.25">
      <c r="A543" s="1" t="str">
        <f>INDEX(Chuyenvien[Mã Chuyên viên],MATCH(Thongtin_CQDV[[#This Row],[Tham ke]],Chuyenvien[Tên thẩm kế],0),0)</f>
        <v>413e</v>
      </c>
      <c r="B543" s="1" t="s">
        <v>1011</v>
      </c>
      <c r="C543" s="5" t="s">
        <v>92</v>
      </c>
      <c r="D543" s="5" t="s">
        <v>103</v>
      </c>
      <c r="E543" s="2"/>
      <c r="F543" s="2">
        <v>1010455</v>
      </c>
      <c r="G543" s="2">
        <v>0</v>
      </c>
      <c r="H543" s="11">
        <v>414</v>
      </c>
      <c r="I543" s="11">
        <v>280</v>
      </c>
      <c r="J543" s="11">
        <v>338</v>
      </c>
      <c r="K543" s="2" t="s">
        <v>36</v>
      </c>
      <c r="L543" s="2" t="s">
        <v>44</v>
      </c>
      <c r="M543" s="2">
        <v>141</v>
      </c>
      <c r="N543" s="13"/>
      <c r="O543" s="13"/>
      <c r="P543" s="2" t="s">
        <v>97</v>
      </c>
      <c r="Q543" s="2" t="s">
        <v>46</v>
      </c>
      <c r="R543" s="2" t="s">
        <v>47</v>
      </c>
      <c r="S543" s="2" t="s">
        <v>104</v>
      </c>
      <c r="T543" s="2"/>
      <c r="U543" s="2"/>
      <c r="V543" s="2" t="s">
        <v>65</v>
      </c>
    </row>
    <row r="544" spans="1:22" ht="31.5" x14ac:dyDescent="0.25">
      <c r="A544" s="1" t="str">
        <f>INDEX(Chuyenvien[Mã Chuyên viên],MATCH(Thongtin_CQDV[[#This Row],[Tham ke]],Chuyenvien[Tên thẩm kế],0),0)</f>
        <v>413e</v>
      </c>
      <c r="B544" s="1" t="s">
        <v>1011</v>
      </c>
      <c r="C544" s="5" t="s">
        <v>92</v>
      </c>
      <c r="D544" s="5" t="s">
        <v>105</v>
      </c>
      <c r="E544" s="2"/>
      <c r="F544" s="2">
        <v>1010455</v>
      </c>
      <c r="G544" s="2">
        <v>0</v>
      </c>
      <c r="H544" s="11">
        <v>414</v>
      </c>
      <c r="I544" s="11">
        <v>280</v>
      </c>
      <c r="J544" s="11">
        <v>338</v>
      </c>
      <c r="K544" s="2" t="s">
        <v>36</v>
      </c>
      <c r="L544" s="2" t="s">
        <v>44</v>
      </c>
      <c r="M544" s="2">
        <v>141</v>
      </c>
      <c r="N544" s="13"/>
      <c r="O544" s="13"/>
      <c r="P544" s="2" t="s">
        <v>97</v>
      </c>
      <c r="Q544" s="2" t="s">
        <v>46</v>
      </c>
      <c r="R544" s="2" t="s">
        <v>47</v>
      </c>
      <c r="S544" s="2" t="s">
        <v>106</v>
      </c>
      <c r="T544" s="2"/>
      <c r="U544" s="2"/>
      <c r="V544" s="2" t="s">
        <v>65</v>
      </c>
    </row>
    <row r="545" spans="1:22" ht="31.5" x14ac:dyDescent="0.25">
      <c r="A545" s="1" t="str">
        <f>INDEX(Chuyenvien[Mã Chuyên viên],MATCH(Thongtin_CQDV[[#This Row],[Tham ke]],Chuyenvien[Tên thẩm kế],0),0)</f>
        <v>413e</v>
      </c>
      <c r="B545" s="1" t="s">
        <v>1011</v>
      </c>
      <c r="C545" s="5" t="s">
        <v>92</v>
      </c>
      <c r="D545" s="5" t="s">
        <v>107</v>
      </c>
      <c r="E545" s="2"/>
      <c r="F545" s="2">
        <v>1010455</v>
      </c>
      <c r="G545" s="2">
        <v>0</v>
      </c>
      <c r="H545" s="11">
        <v>414</v>
      </c>
      <c r="I545" s="11">
        <v>280</v>
      </c>
      <c r="J545" s="11">
        <v>338</v>
      </c>
      <c r="K545" s="2" t="s">
        <v>36</v>
      </c>
      <c r="L545" s="2" t="s">
        <v>44</v>
      </c>
      <c r="M545" s="2">
        <v>141</v>
      </c>
      <c r="N545" s="13"/>
      <c r="O545" s="13"/>
      <c r="P545" s="2" t="s">
        <v>97</v>
      </c>
      <c r="Q545" s="2" t="s">
        <v>46</v>
      </c>
      <c r="R545" s="2" t="s">
        <v>47</v>
      </c>
      <c r="S545" s="2" t="s">
        <v>108</v>
      </c>
      <c r="T545" s="2"/>
      <c r="U545" s="2"/>
      <c r="V545" s="2" t="s">
        <v>65</v>
      </c>
    </row>
    <row r="546" spans="1:22" ht="31.5" x14ac:dyDescent="0.25">
      <c r="A546" s="1" t="str">
        <f>INDEX(Chuyenvien[Mã Chuyên viên],MATCH(Thongtin_CQDV[[#This Row],[Tham ke]],Chuyenvien[Tên thẩm kế],0),0)</f>
        <v>413e</v>
      </c>
      <c r="B546" s="1" t="s">
        <v>1011</v>
      </c>
      <c r="C546" s="5" t="s">
        <v>92</v>
      </c>
      <c r="D546" s="5" t="s">
        <v>109</v>
      </c>
      <c r="E546" s="2"/>
      <c r="F546" s="2">
        <v>1010455</v>
      </c>
      <c r="G546" s="2">
        <v>0</v>
      </c>
      <c r="H546" s="11">
        <v>414</v>
      </c>
      <c r="I546" s="11">
        <v>280</v>
      </c>
      <c r="J546" s="11">
        <v>338</v>
      </c>
      <c r="K546" s="2" t="s">
        <v>36</v>
      </c>
      <c r="L546" s="2" t="s">
        <v>44</v>
      </c>
      <c r="M546" s="2">
        <v>141</v>
      </c>
      <c r="N546" s="13"/>
      <c r="O546" s="13"/>
      <c r="P546" s="2" t="s">
        <v>97</v>
      </c>
      <c r="Q546" s="2" t="s">
        <v>46</v>
      </c>
      <c r="R546" s="2" t="s">
        <v>47</v>
      </c>
      <c r="S546" s="2" t="s">
        <v>110</v>
      </c>
      <c r="T546" s="2"/>
      <c r="U546" s="2"/>
      <c r="V546" s="2" t="s">
        <v>65</v>
      </c>
    </row>
    <row r="547" spans="1:22" ht="31.5" x14ac:dyDescent="0.25">
      <c r="A547" s="1" t="str">
        <f>INDEX(Chuyenvien[Mã Chuyên viên],MATCH(Thongtin_CQDV[[#This Row],[Tham ke]],Chuyenvien[Tên thẩm kế],0),0)</f>
        <v>413e</v>
      </c>
      <c r="B547" s="1" t="s">
        <v>1011</v>
      </c>
      <c r="C547" s="5" t="s">
        <v>92</v>
      </c>
      <c r="D547" s="5" t="s">
        <v>111</v>
      </c>
      <c r="E547" s="2"/>
      <c r="F547" s="2">
        <v>1010455</v>
      </c>
      <c r="G547" s="2">
        <v>1047125</v>
      </c>
      <c r="H547" s="11">
        <v>414</v>
      </c>
      <c r="I547" s="11">
        <v>280</v>
      </c>
      <c r="J547" s="11">
        <v>338</v>
      </c>
      <c r="K547" s="2" t="s">
        <v>36</v>
      </c>
      <c r="L547" s="2" t="s">
        <v>44</v>
      </c>
      <c r="M547" s="2">
        <v>141</v>
      </c>
      <c r="N547" s="13"/>
      <c r="O547" s="13"/>
      <c r="P547" s="2" t="s">
        <v>45</v>
      </c>
      <c r="Q547" s="2" t="s">
        <v>46</v>
      </c>
      <c r="R547" s="2" t="s">
        <v>47</v>
      </c>
      <c r="S547" s="2" t="s">
        <v>112</v>
      </c>
      <c r="T547" s="2"/>
      <c r="U547" s="2"/>
      <c r="V547" s="2" t="s">
        <v>65</v>
      </c>
    </row>
    <row r="548" spans="1:22" ht="47.25" x14ac:dyDescent="0.25">
      <c r="A548" s="1" t="str">
        <f>INDEX(Chuyenvien[Mã Chuyên viên],MATCH(Thongtin_CQDV[[#This Row],[Tham ke]],Chuyenvien[Tên thẩm kế],0),0)</f>
        <v>413e</v>
      </c>
      <c r="B548" s="1" t="s">
        <v>1011</v>
      </c>
      <c r="C548" s="5" t="s">
        <v>777</v>
      </c>
      <c r="D548" s="5" t="s">
        <v>780</v>
      </c>
      <c r="E548" s="2"/>
      <c r="F548" s="2">
        <v>1101076</v>
      </c>
      <c r="G548" s="2">
        <v>1085927</v>
      </c>
      <c r="H548" s="11">
        <v>439</v>
      </c>
      <c r="I548" s="11">
        <v>280</v>
      </c>
      <c r="J548" s="11">
        <v>332</v>
      </c>
      <c r="K548" s="2" t="s">
        <v>36</v>
      </c>
      <c r="L548" s="2" t="s">
        <v>44</v>
      </c>
      <c r="M548" s="2">
        <v>141</v>
      </c>
      <c r="N548" s="13"/>
      <c r="O548" s="13"/>
      <c r="P548" s="2" t="s">
        <v>82</v>
      </c>
      <c r="Q548" s="2" t="s">
        <v>46</v>
      </c>
      <c r="R548" s="2" t="s">
        <v>47</v>
      </c>
      <c r="S548" s="2"/>
      <c r="T548" s="2" t="s">
        <v>781</v>
      </c>
      <c r="U548" s="2"/>
      <c r="V548" s="2"/>
    </row>
    <row r="549" spans="1:22" ht="47.25" x14ac:dyDescent="0.25">
      <c r="A549" s="1" t="str">
        <f>INDEX(Chuyenvien[Mã Chuyên viên],MATCH(Thongtin_CQDV[[#This Row],[Tham ke]],Chuyenvien[Tên thẩm kế],0),0)</f>
        <v>413e</v>
      </c>
      <c r="B549" s="1" t="s">
        <v>1011</v>
      </c>
      <c r="C549" s="5" t="s">
        <v>777</v>
      </c>
      <c r="D549" s="5" t="s">
        <v>782</v>
      </c>
      <c r="E549" s="2"/>
      <c r="F549" s="2">
        <v>1101076</v>
      </c>
      <c r="G549" s="2">
        <v>1085928</v>
      </c>
      <c r="H549" s="11">
        <v>439</v>
      </c>
      <c r="I549" s="11">
        <v>280</v>
      </c>
      <c r="J549" s="11">
        <v>332</v>
      </c>
      <c r="K549" s="2" t="s">
        <v>36</v>
      </c>
      <c r="L549" s="2" t="s">
        <v>44</v>
      </c>
      <c r="M549" s="2">
        <v>141</v>
      </c>
      <c r="N549" s="13"/>
      <c r="O549" s="13"/>
      <c r="P549" s="2" t="s">
        <v>82</v>
      </c>
      <c r="Q549" s="2" t="s">
        <v>46</v>
      </c>
      <c r="R549" s="2" t="s">
        <v>47</v>
      </c>
      <c r="S549" s="2"/>
      <c r="T549" s="2" t="s">
        <v>783</v>
      </c>
      <c r="U549" s="2"/>
      <c r="V549" s="2"/>
    </row>
    <row r="550" spans="1:22" ht="31.5" x14ac:dyDescent="0.25">
      <c r="A550" s="1" t="str">
        <f>INDEX(Chuyenvien[Mã Chuyên viên],MATCH(Thongtin_CQDV[[#This Row],[Tham ke]],Chuyenvien[Tên thẩm kế],0),0)</f>
        <v>413e</v>
      </c>
      <c r="B550" s="1" t="s">
        <v>1011</v>
      </c>
      <c r="C550" s="5" t="s">
        <v>92</v>
      </c>
      <c r="D550" s="5" t="s">
        <v>113</v>
      </c>
      <c r="E550" s="2"/>
      <c r="F550" s="2">
        <v>1010455</v>
      </c>
      <c r="G550" s="2">
        <v>1115435</v>
      </c>
      <c r="H550" s="11">
        <v>414</v>
      </c>
      <c r="I550" s="11">
        <v>280</v>
      </c>
      <c r="J550" s="11">
        <v>332</v>
      </c>
      <c r="K550" s="2" t="s">
        <v>36</v>
      </c>
      <c r="L550" s="2" t="s">
        <v>44</v>
      </c>
      <c r="M550" s="2">
        <v>141</v>
      </c>
      <c r="N550" s="13"/>
      <c r="O550" s="13"/>
      <c r="P550" s="2" t="s">
        <v>45</v>
      </c>
      <c r="Q550" s="2" t="s">
        <v>46</v>
      </c>
      <c r="R550" s="2" t="s">
        <v>47</v>
      </c>
      <c r="S550" s="2" t="s">
        <v>114</v>
      </c>
      <c r="T550" s="2"/>
      <c r="U550" s="2"/>
      <c r="V550" s="2" t="s">
        <v>65</v>
      </c>
    </row>
    <row r="551" spans="1:22" ht="31.5" x14ac:dyDescent="0.25">
      <c r="A551" s="1" t="str">
        <f>INDEX(Chuyenvien[Mã Chuyên viên],MATCH(Thongtin_CQDV[[#This Row],[Tham ke]],Chuyenvien[Tên thẩm kế],0),0)</f>
        <v>413e</v>
      </c>
      <c r="B551" s="1" t="s">
        <v>1011</v>
      </c>
      <c r="C551" s="5" t="s">
        <v>92</v>
      </c>
      <c r="D551" s="5" t="s">
        <v>115</v>
      </c>
      <c r="E551" s="2"/>
      <c r="F551" s="2">
        <v>1010455</v>
      </c>
      <c r="G551" s="2">
        <v>1073100</v>
      </c>
      <c r="H551" s="11">
        <v>414</v>
      </c>
      <c r="I551" s="11">
        <v>280</v>
      </c>
      <c r="J551" s="11">
        <v>338</v>
      </c>
      <c r="K551" s="2" t="s">
        <v>36</v>
      </c>
      <c r="L551" s="2" t="s">
        <v>44</v>
      </c>
      <c r="M551" s="2">
        <v>141</v>
      </c>
      <c r="N551" s="13"/>
      <c r="O551" s="13"/>
      <c r="P551" s="2" t="s">
        <v>50</v>
      </c>
      <c r="Q551" s="2" t="s">
        <v>46</v>
      </c>
      <c r="R551" s="2" t="s">
        <v>47</v>
      </c>
      <c r="S551" s="2" t="s">
        <v>116</v>
      </c>
      <c r="T551" s="2"/>
      <c r="U551" s="2"/>
      <c r="V551" s="2" t="s">
        <v>65</v>
      </c>
    </row>
    <row r="552" spans="1:22" ht="47.25" x14ac:dyDescent="0.25">
      <c r="A552" s="1" t="str">
        <f>INDEX(Chuyenvien[Mã Chuyên viên],MATCH(Thongtin_CQDV[[#This Row],[Tham ke]],Chuyenvien[Tên thẩm kế],0),0)</f>
        <v>413e</v>
      </c>
      <c r="B552" s="1" t="s">
        <v>1011</v>
      </c>
      <c r="C552" s="5" t="s">
        <v>881</v>
      </c>
      <c r="D552" s="5" t="s">
        <v>882</v>
      </c>
      <c r="E552" s="2"/>
      <c r="F552" s="2">
        <v>1010824</v>
      </c>
      <c r="G552" s="2">
        <v>1010824</v>
      </c>
      <c r="H552" s="11">
        <v>599</v>
      </c>
      <c r="I552" s="11">
        <v>280</v>
      </c>
      <c r="J552" s="11">
        <v>338</v>
      </c>
      <c r="K552" s="2" t="s">
        <v>36</v>
      </c>
      <c r="L552" s="2" t="s">
        <v>44</v>
      </c>
      <c r="M552" s="2">
        <v>141</v>
      </c>
      <c r="N552" s="13"/>
      <c r="O552" s="13"/>
      <c r="P552" s="2" t="s">
        <v>82</v>
      </c>
      <c r="Q552" s="2" t="s">
        <v>46</v>
      </c>
      <c r="R552" s="2" t="s">
        <v>47</v>
      </c>
      <c r="S552" s="2"/>
      <c r="T552" s="2" t="s">
        <v>883</v>
      </c>
      <c r="U552" s="2"/>
      <c r="V552" s="2"/>
    </row>
    <row r="553" spans="1:22" ht="31.5" x14ac:dyDescent="0.25">
      <c r="A553" s="6" t="str">
        <f>INDEX(Chuyenvien[Mã Chuyên viên],MATCH(Thongtin_CQDV[[#This Row],[Tham ke]],Chuyenvien[Tên thẩm kế],0),0)</f>
        <v>413e</v>
      </c>
      <c r="B553" s="1" t="s">
        <v>1011</v>
      </c>
      <c r="C553" s="7" t="s">
        <v>730</v>
      </c>
      <c r="D553" s="7" t="s">
        <v>734</v>
      </c>
      <c r="E553" s="15"/>
      <c r="F553" s="15">
        <v>1120993</v>
      </c>
      <c r="G553" s="2">
        <v>1121062</v>
      </c>
      <c r="H553" s="11">
        <v>428</v>
      </c>
      <c r="I553" s="11">
        <v>280</v>
      </c>
      <c r="J553" s="11">
        <v>322</v>
      </c>
      <c r="K553" s="2" t="s">
        <v>36</v>
      </c>
      <c r="L553" s="2"/>
      <c r="M553" s="2">
        <v>130</v>
      </c>
      <c r="N553" s="13"/>
      <c r="O553" s="13"/>
      <c r="P553" s="2"/>
      <c r="Q553" s="2"/>
      <c r="R553" s="2"/>
      <c r="S553" s="2"/>
      <c r="T553" s="2"/>
      <c r="U553" s="2"/>
      <c r="V553" s="2"/>
    </row>
    <row r="554" spans="1:22" ht="47.25" x14ac:dyDescent="0.25">
      <c r="A554" s="6" t="str">
        <f>INDEX(Chuyenvien[Mã Chuyên viên],MATCH(Thongtin_CQDV[[#This Row],[Tham ke]],Chuyenvien[Tên thẩm kế],0),0)</f>
        <v>413e</v>
      </c>
      <c r="B554" s="1" t="s">
        <v>1011</v>
      </c>
      <c r="C554" s="7" t="s">
        <v>777</v>
      </c>
      <c r="D554" s="7" t="s">
        <v>778</v>
      </c>
      <c r="E554" s="15"/>
      <c r="F554" s="15">
        <v>1101076</v>
      </c>
      <c r="G554" s="2">
        <v>1111991</v>
      </c>
      <c r="H554" s="11">
        <v>439</v>
      </c>
      <c r="I554" s="11">
        <v>280</v>
      </c>
      <c r="J554" s="11">
        <v>0</v>
      </c>
      <c r="K554" s="2" t="s">
        <v>36</v>
      </c>
      <c r="L554" s="2"/>
      <c r="M554" s="2">
        <v>141</v>
      </c>
      <c r="N554" s="13"/>
      <c r="O554" s="13"/>
      <c r="P554" s="2"/>
      <c r="Q554" s="2"/>
      <c r="R554" s="2"/>
      <c r="S554" s="2"/>
      <c r="T554" s="2"/>
      <c r="U554" s="2"/>
      <c r="V554" s="2"/>
    </row>
    <row r="555" spans="1:22" ht="47.25" x14ac:dyDescent="0.25">
      <c r="A555" s="1" t="str">
        <f>INDEX(Chuyenvien[Mã Chuyên viên],MATCH(Thongtin_CQDV[[#This Row],[Tham ke]],Chuyenvien[Tên thẩm kế],0),0)</f>
        <v>413e</v>
      </c>
      <c r="B555" s="1" t="s">
        <v>1011</v>
      </c>
      <c r="C555" s="5" t="s">
        <v>881</v>
      </c>
      <c r="D555" s="5" t="s">
        <v>882</v>
      </c>
      <c r="E555" s="2"/>
      <c r="F555" s="2">
        <v>1010824</v>
      </c>
      <c r="G555" s="2">
        <v>1010824</v>
      </c>
      <c r="H555" s="11">
        <v>599</v>
      </c>
      <c r="I555" s="11">
        <v>280</v>
      </c>
      <c r="J555" s="11">
        <v>332</v>
      </c>
      <c r="K555" s="2" t="s">
        <v>36</v>
      </c>
      <c r="L555" s="2"/>
      <c r="M555" s="2">
        <v>141</v>
      </c>
      <c r="N555" s="13"/>
      <c r="O555" s="13"/>
      <c r="P555" s="2" t="s">
        <v>82</v>
      </c>
      <c r="Q555" s="2" t="s">
        <v>46</v>
      </c>
      <c r="R555" s="2" t="s">
        <v>47</v>
      </c>
      <c r="S555" s="2"/>
      <c r="T555" s="2" t="s">
        <v>883</v>
      </c>
      <c r="U555" s="2"/>
      <c r="V555" s="2"/>
    </row>
  </sheetData>
  <dataValidations count="1">
    <dataValidation type="list" allowBlank="1" showInputMessage="1" showErrorMessage="1" sqref="N6:N555">
      <formula1>"Giải thể, Sáp nhập, Hợp nhất, Đổi tên, Chuyển về quận, Tổ chức lại"</formula1>
    </dataValidation>
  </dataValidations>
  <pageMargins left="0.7" right="0.7" top="0.75" bottom="0.75" header="0.3" footer="0.3"/>
  <drawing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topLeftCell="B1" zoomScale="70" zoomScaleNormal="70" workbookViewId="0">
      <pane xSplit="2" ySplit="3" topLeftCell="D4" activePane="bottomRight" state="frozen"/>
      <selection activeCell="B1" sqref="B1"/>
      <selection pane="topRight" activeCell="D1" sqref="D1"/>
      <selection pane="bottomLeft" activeCell="B4" sqref="B4"/>
      <selection pane="bottomRight" activeCell="D4" sqref="D4"/>
    </sheetView>
  </sheetViews>
  <sheetFormatPr defaultRowHeight="15" x14ac:dyDescent="0.25"/>
  <cols>
    <col min="1" max="1" width="0" hidden="1" customWidth="1"/>
    <col min="2" max="2" width="10"/>
    <col min="3" max="3" width="12.7109375" customWidth="1"/>
    <col min="4" max="4" width="52.7109375" customWidth="1"/>
    <col min="5" max="5" width="33.7109375" customWidth="1"/>
    <col min="6" max="6" width="24.85546875" customWidth="1"/>
    <col min="7" max="7" width="18.28515625" customWidth="1"/>
    <col min="8" max="8" width="39" customWidth="1"/>
  </cols>
  <sheetData>
    <row r="1" spans="1:8" ht="18.75" x14ac:dyDescent="0.25">
      <c r="A1" s="172" t="s">
        <v>1059</v>
      </c>
      <c r="B1" s="173"/>
      <c r="C1" s="173"/>
      <c r="D1" s="173"/>
      <c r="E1" s="173"/>
      <c r="F1" s="173"/>
      <c r="G1" s="173"/>
      <c r="H1" s="173"/>
    </row>
    <row r="2" spans="1:8" ht="18" x14ac:dyDescent="0.3">
      <c r="A2" s="34"/>
      <c r="B2" s="34"/>
      <c r="C2" s="34"/>
      <c r="D2" s="35"/>
      <c r="E2" s="34"/>
      <c r="F2" s="34"/>
      <c r="G2" s="34"/>
      <c r="H2" s="35"/>
    </row>
    <row r="3" spans="1:8" ht="93.75" x14ac:dyDescent="0.25">
      <c r="A3" s="36" t="s">
        <v>1060</v>
      </c>
      <c r="B3" s="36" t="s">
        <v>1061</v>
      </c>
      <c r="C3" s="36" t="s">
        <v>2</v>
      </c>
      <c r="D3" s="36" t="s">
        <v>1062</v>
      </c>
      <c r="E3" s="36" t="s">
        <v>1063</v>
      </c>
      <c r="F3" s="36" t="s">
        <v>1064</v>
      </c>
      <c r="G3" s="36" t="s">
        <v>1065</v>
      </c>
      <c r="H3" s="36" t="s">
        <v>1031</v>
      </c>
    </row>
    <row r="4" spans="1:8" ht="18.75" x14ac:dyDescent="0.25">
      <c r="A4" s="34">
        <v>1</v>
      </c>
      <c r="B4" s="34">
        <v>1</v>
      </c>
      <c r="C4" s="37" t="s">
        <v>774</v>
      </c>
      <c r="D4" s="38" t="s">
        <v>795</v>
      </c>
      <c r="E4" s="34"/>
      <c r="F4" s="39"/>
      <c r="G4" s="34"/>
      <c r="H4" s="40"/>
    </row>
    <row r="5" spans="1:8" ht="37.5" x14ac:dyDescent="0.25">
      <c r="B5" s="41">
        <v>2</v>
      </c>
      <c r="C5" s="42" t="s">
        <v>480</v>
      </c>
      <c r="D5" s="43" t="s">
        <v>935</v>
      </c>
      <c r="E5" s="41"/>
      <c r="F5" s="44"/>
      <c r="G5" s="41"/>
      <c r="H5" s="45"/>
    </row>
    <row r="6" spans="1:8" ht="18.75" x14ac:dyDescent="0.25">
      <c r="B6" s="41">
        <v>3</v>
      </c>
      <c r="C6" s="42" t="s">
        <v>480</v>
      </c>
      <c r="D6" s="43" t="s">
        <v>481</v>
      </c>
      <c r="E6" s="41"/>
      <c r="F6" s="44"/>
      <c r="G6" s="41"/>
      <c r="H6" s="45"/>
    </row>
    <row r="7" spans="1:8" ht="37.5" x14ac:dyDescent="0.25">
      <c r="B7" s="41">
        <v>4</v>
      </c>
      <c r="C7" s="42" t="s">
        <v>56</v>
      </c>
      <c r="D7" s="43" t="s">
        <v>57</v>
      </c>
      <c r="E7" s="41"/>
      <c r="F7" s="44"/>
      <c r="G7" s="41"/>
      <c r="H7" s="45"/>
    </row>
    <row r="8" spans="1:8" ht="37.5" x14ac:dyDescent="0.25">
      <c r="B8" s="41">
        <v>5</v>
      </c>
      <c r="C8" s="42" t="s">
        <v>130</v>
      </c>
      <c r="D8" s="43" t="s">
        <v>131</v>
      </c>
      <c r="E8" s="41"/>
      <c r="F8" s="44"/>
      <c r="G8" s="41"/>
      <c r="H8" s="45"/>
    </row>
    <row r="9" spans="1:8" ht="37.5" x14ac:dyDescent="0.25">
      <c r="B9" s="41">
        <v>6</v>
      </c>
      <c r="C9" s="42" t="s">
        <v>130</v>
      </c>
      <c r="D9" s="43" t="s">
        <v>1066</v>
      </c>
      <c r="E9" s="41"/>
      <c r="F9" s="44"/>
      <c r="G9" s="41"/>
      <c r="H9" s="45"/>
    </row>
    <row r="10" spans="1:8" ht="37.5" x14ac:dyDescent="0.25">
      <c r="B10" s="41">
        <v>7</v>
      </c>
      <c r="C10" s="42" t="s">
        <v>130</v>
      </c>
      <c r="D10" s="43" t="s">
        <v>870</v>
      </c>
      <c r="E10" s="41"/>
      <c r="F10" s="44"/>
      <c r="G10" s="41"/>
      <c r="H10" s="45"/>
    </row>
    <row r="11" spans="1:8" ht="18.75" x14ac:dyDescent="0.25">
      <c r="B11" s="41">
        <v>8</v>
      </c>
      <c r="C11" s="42" t="s">
        <v>34</v>
      </c>
      <c r="D11" s="43" t="s">
        <v>926</v>
      </c>
      <c r="E11" s="41"/>
      <c r="F11" s="44"/>
      <c r="G11" s="41"/>
      <c r="H11" s="45"/>
    </row>
    <row r="12" spans="1:8" ht="18.75" x14ac:dyDescent="0.25">
      <c r="B12" s="41">
        <v>9</v>
      </c>
      <c r="C12" s="42" t="s">
        <v>34</v>
      </c>
      <c r="D12" s="43" t="s">
        <v>924</v>
      </c>
      <c r="E12" s="41"/>
      <c r="F12" s="44"/>
      <c r="G12" s="41"/>
      <c r="H12" s="45"/>
    </row>
    <row r="13" spans="1:8" ht="18.75" x14ac:dyDescent="0.25">
      <c r="B13" s="41">
        <v>10</v>
      </c>
      <c r="C13" s="42" t="s">
        <v>34</v>
      </c>
      <c r="D13" s="43" t="s">
        <v>922</v>
      </c>
      <c r="E13" s="41"/>
      <c r="F13" s="44"/>
      <c r="G13" s="41"/>
      <c r="H13" s="45"/>
    </row>
    <row r="14" spans="1:8" ht="18.75" x14ac:dyDescent="0.25">
      <c r="B14" s="41">
        <v>11</v>
      </c>
      <c r="C14" s="42" t="s">
        <v>162</v>
      </c>
      <c r="D14" s="43" t="s">
        <v>163</v>
      </c>
      <c r="E14" s="41"/>
      <c r="F14" s="44"/>
      <c r="G14" s="41"/>
      <c r="H14" s="45"/>
    </row>
    <row r="15" spans="1:8" ht="37.5" x14ac:dyDescent="0.25">
      <c r="B15" s="41">
        <v>12</v>
      </c>
      <c r="C15" s="42" t="s">
        <v>1006</v>
      </c>
      <c r="D15" s="43" t="s">
        <v>201</v>
      </c>
      <c r="E15" s="41"/>
      <c r="F15" s="44"/>
      <c r="G15" s="41"/>
      <c r="H15" s="45"/>
    </row>
    <row r="16" spans="1:8" ht="18.75" x14ac:dyDescent="0.25">
      <c r="B16" s="41">
        <v>13</v>
      </c>
      <c r="C16" s="42" t="s">
        <v>1006</v>
      </c>
      <c r="D16" s="43" t="s">
        <v>1067</v>
      </c>
      <c r="E16" s="41"/>
      <c r="F16" s="44"/>
      <c r="G16" s="41"/>
      <c r="H16" s="45"/>
    </row>
    <row r="17" spans="2:8" ht="37.5" x14ac:dyDescent="0.25">
      <c r="B17" s="41">
        <v>14</v>
      </c>
      <c r="C17" s="42" t="s">
        <v>1006</v>
      </c>
      <c r="D17" s="43" t="s">
        <v>41</v>
      </c>
      <c r="E17" s="41"/>
      <c r="F17" s="44"/>
      <c r="G17" s="41"/>
      <c r="H17" s="45"/>
    </row>
    <row r="18" spans="2:8" ht="37.5" x14ac:dyDescent="0.25">
      <c r="B18" s="41">
        <v>15</v>
      </c>
      <c r="C18" s="42" t="s">
        <v>792</v>
      </c>
      <c r="D18" s="43" t="s">
        <v>890</v>
      </c>
      <c r="E18" s="41"/>
      <c r="F18" s="44"/>
      <c r="G18" s="41"/>
      <c r="H18" s="45"/>
    </row>
    <row r="19" spans="2:8" ht="37.5" x14ac:dyDescent="0.25">
      <c r="B19" s="41">
        <v>16</v>
      </c>
      <c r="C19" s="42" t="s">
        <v>792</v>
      </c>
      <c r="D19" s="43" t="s">
        <v>1056</v>
      </c>
      <c r="E19" s="41"/>
      <c r="F19" s="44"/>
      <c r="G19" s="41"/>
      <c r="H19" s="45"/>
    </row>
    <row r="20" spans="2:8" ht="37.5" x14ac:dyDescent="0.25">
      <c r="B20" s="41">
        <v>17</v>
      </c>
      <c r="C20" s="42" t="s">
        <v>792</v>
      </c>
      <c r="D20" s="43" t="s">
        <v>835</v>
      </c>
      <c r="E20" s="41"/>
      <c r="F20" s="44"/>
      <c r="G20" s="41"/>
      <c r="H20" s="45"/>
    </row>
    <row r="21" spans="2:8" ht="18.75" x14ac:dyDescent="0.25">
      <c r="B21" s="41">
        <v>18</v>
      </c>
      <c r="C21" s="42" t="s">
        <v>792</v>
      </c>
      <c r="D21" s="43" t="s">
        <v>823</v>
      </c>
      <c r="E21" s="41"/>
      <c r="F21" s="44"/>
      <c r="G21" s="41"/>
      <c r="H21" s="45"/>
    </row>
    <row r="22" spans="2:8" ht="18.75" x14ac:dyDescent="0.25">
      <c r="B22" s="41">
        <v>19</v>
      </c>
      <c r="C22" s="42" t="s">
        <v>792</v>
      </c>
      <c r="D22" s="43" t="s">
        <v>829</v>
      </c>
      <c r="E22" s="41"/>
      <c r="F22" s="44"/>
      <c r="G22" s="41"/>
      <c r="H22" s="45"/>
    </row>
    <row r="23" spans="2:8" ht="37.5" x14ac:dyDescent="0.25">
      <c r="B23" s="41">
        <v>20</v>
      </c>
      <c r="C23" s="42" t="s">
        <v>118</v>
      </c>
      <c r="D23" s="43" t="s">
        <v>785</v>
      </c>
      <c r="E23" s="41"/>
      <c r="F23" s="44"/>
      <c r="G23" s="41"/>
      <c r="H23" s="45"/>
    </row>
    <row r="24" spans="2:8" ht="18.75" x14ac:dyDescent="0.25">
      <c r="B24" s="41">
        <v>21</v>
      </c>
      <c r="C24" s="42" t="s">
        <v>118</v>
      </c>
      <c r="D24" s="43" t="s">
        <v>940</v>
      </c>
      <c r="E24" s="41"/>
      <c r="F24" s="44"/>
      <c r="G24" s="41"/>
      <c r="H24" s="45"/>
    </row>
    <row r="25" spans="2:8" ht="18.75" x14ac:dyDescent="0.25">
      <c r="B25" s="41">
        <v>22</v>
      </c>
      <c r="C25" s="42" t="s">
        <v>118</v>
      </c>
      <c r="D25" s="43" t="s">
        <v>119</v>
      </c>
      <c r="E25" s="41"/>
      <c r="F25" s="44"/>
      <c r="G25" s="41"/>
      <c r="H25" s="45"/>
    </row>
    <row r="26" spans="2:8" ht="37.5" x14ac:dyDescent="0.25">
      <c r="B26" s="41">
        <v>23</v>
      </c>
      <c r="C26" s="42" t="s">
        <v>582</v>
      </c>
      <c r="D26" s="43" t="s">
        <v>901</v>
      </c>
      <c r="E26" s="41"/>
      <c r="F26" s="44"/>
      <c r="G26" s="41"/>
      <c r="H26" s="45"/>
    </row>
    <row r="27" spans="2:8" ht="37.5" x14ac:dyDescent="0.25">
      <c r="B27" s="41">
        <v>24</v>
      </c>
      <c r="C27" s="42" t="s">
        <v>582</v>
      </c>
      <c r="D27" s="43" t="s">
        <v>758</v>
      </c>
      <c r="E27" s="41"/>
      <c r="F27" s="44"/>
      <c r="G27" s="41"/>
      <c r="H27" s="45"/>
    </row>
    <row r="28" spans="2:8" ht="18.75" x14ac:dyDescent="0.25">
      <c r="B28" s="41">
        <v>25</v>
      </c>
      <c r="C28" s="42" t="s">
        <v>87</v>
      </c>
      <c r="D28" s="43" t="s">
        <v>898</v>
      </c>
      <c r="E28" s="41"/>
      <c r="F28" s="44"/>
      <c r="G28" s="41"/>
      <c r="H28" s="45"/>
    </row>
    <row r="29" spans="2:8" ht="37.5" x14ac:dyDescent="0.25">
      <c r="B29" s="41">
        <v>26</v>
      </c>
      <c r="C29" s="42" t="s">
        <v>87</v>
      </c>
      <c r="D29" s="43" t="s">
        <v>88</v>
      </c>
      <c r="E29" s="41"/>
      <c r="F29" s="44"/>
      <c r="G29" s="41"/>
      <c r="H29" s="45"/>
    </row>
    <row r="30" spans="2:8" ht="37.5" x14ac:dyDescent="0.25">
      <c r="B30" s="41">
        <v>27</v>
      </c>
      <c r="C30" s="42" t="s">
        <v>87</v>
      </c>
      <c r="D30" s="43" t="s">
        <v>735</v>
      </c>
      <c r="E30" s="41"/>
      <c r="F30" s="44"/>
      <c r="G30" s="41"/>
      <c r="H30" s="45"/>
    </row>
    <row r="31" spans="2:8" ht="37.5" x14ac:dyDescent="0.25">
      <c r="B31" s="41">
        <v>28</v>
      </c>
      <c r="C31" s="42" t="s">
        <v>853</v>
      </c>
      <c r="D31" s="43" t="s">
        <v>1068</v>
      </c>
      <c r="E31" s="41"/>
      <c r="F31" s="44"/>
      <c r="G31" s="41"/>
      <c r="H31" s="45"/>
    </row>
    <row r="32" spans="2:8" ht="37.5" x14ac:dyDescent="0.25">
      <c r="B32" s="41">
        <v>29</v>
      </c>
      <c r="C32" s="42" t="s">
        <v>853</v>
      </c>
      <c r="D32" s="43" t="s">
        <v>1069</v>
      </c>
      <c r="E32" s="41"/>
      <c r="F32" s="44"/>
      <c r="G32" s="41"/>
      <c r="H32" s="45"/>
    </row>
    <row r="33" spans="2:8" ht="37.5" x14ac:dyDescent="0.25">
      <c r="B33" s="41">
        <v>30</v>
      </c>
      <c r="C33" s="42" t="s">
        <v>853</v>
      </c>
      <c r="D33" s="43" t="s">
        <v>1070</v>
      </c>
      <c r="E33" s="41"/>
      <c r="F33" s="44"/>
      <c r="G33" s="41"/>
      <c r="H33" s="45"/>
    </row>
    <row r="34" spans="2:8" ht="18.75" x14ac:dyDescent="0.25">
      <c r="B34" s="41">
        <v>31</v>
      </c>
      <c r="C34" s="42" t="s">
        <v>1011</v>
      </c>
      <c r="D34" s="43" t="s">
        <v>730</v>
      </c>
      <c r="E34" s="41"/>
      <c r="F34" s="44"/>
      <c r="G34" s="41"/>
      <c r="H34" s="45"/>
    </row>
    <row r="35" spans="2:8" ht="37.5" x14ac:dyDescent="0.25">
      <c r="B35" s="41">
        <v>32</v>
      </c>
      <c r="C35" s="42" t="s">
        <v>1011</v>
      </c>
      <c r="D35" s="43" t="s">
        <v>1071</v>
      </c>
      <c r="E35" s="41"/>
      <c r="F35" s="44"/>
      <c r="G35" s="41"/>
      <c r="H35" s="45"/>
    </row>
    <row r="36" spans="2:8" ht="18.75" x14ac:dyDescent="0.25">
      <c r="B36" s="41">
        <v>33</v>
      </c>
      <c r="C36" s="42" t="s">
        <v>1011</v>
      </c>
      <c r="D36" s="43" t="s">
        <v>92</v>
      </c>
      <c r="E36" s="41"/>
      <c r="F36" s="44"/>
      <c r="G36" s="41"/>
      <c r="H36" s="45"/>
    </row>
    <row r="37" spans="2:8" ht="37.5" x14ac:dyDescent="0.25">
      <c r="B37" s="41">
        <v>34</v>
      </c>
      <c r="C37" s="42" t="s">
        <v>1011</v>
      </c>
      <c r="D37" s="43" t="s">
        <v>881</v>
      </c>
      <c r="E37" s="41"/>
      <c r="F37" s="44"/>
      <c r="G37" s="41"/>
      <c r="H37" s="45"/>
    </row>
    <row r="38" spans="2:8" ht="18.75" x14ac:dyDescent="0.25">
      <c r="B38" s="41">
        <v>35</v>
      </c>
      <c r="C38" s="42" t="s">
        <v>149</v>
      </c>
      <c r="D38" s="43" t="s">
        <v>766</v>
      </c>
      <c r="E38" s="41"/>
      <c r="F38" s="44"/>
      <c r="G38" s="41"/>
      <c r="H38" s="45"/>
    </row>
    <row r="39" spans="2:8" ht="18.75" x14ac:dyDescent="0.25">
      <c r="B39" s="41">
        <v>36</v>
      </c>
      <c r="C39" s="42" t="s">
        <v>149</v>
      </c>
      <c r="D39" s="43" t="s">
        <v>153</v>
      </c>
      <c r="E39" s="41"/>
      <c r="F39" s="44"/>
      <c r="G39" s="41"/>
      <c r="H39" s="45"/>
    </row>
  </sheetData>
  <mergeCells count="1">
    <mergeCell ref="A1:H1"/>
  </mergeCell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J34"/>
  <sheetViews>
    <sheetView tabSelected="1" topLeftCell="AU4" zoomScaleNormal="100" workbookViewId="0">
      <selection activeCell="BI29" sqref="BI29"/>
    </sheetView>
  </sheetViews>
  <sheetFormatPr defaultRowHeight="15" x14ac:dyDescent="0.25"/>
  <cols>
    <col min="1" max="2" width="9.7109375" hidden="1" customWidth="1"/>
    <col min="3" max="7" width="11.7109375" hidden="1" customWidth="1"/>
    <col min="8" max="8" width="23.7109375" customWidth="1"/>
    <col min="9" max="9" width="13.85546875" customWidth="1"/>
    <col min="10" max="12" width="7.5703125" customWidth="1"/>
    <col min="13" max="18" width="12.7109375" customWidth="1"/>
    <col min="19" max="59" width="13.7109375" customWidth="1"/>
    <col min="60" max="60" width="18.85546875" customWidth="1"/>
    <col min="61" max="61" width="19.42578125" customWidth="1"/>
    <col min="62" max="62" width="22.140625" customWidth="1"/>
  </cols>
  <sheetData>
    <row r="1" spans="1:62" ht="16.5" x14ac:dyDescent="0.25">
      <c r="A1" s="46"/>
      <c r="B1" s="46"/>
      <c r="C1" s="189" t="s">
        <v>1648</v>
      </c>
      <c r="D1" s="189"/>
      <c r="E1" s="189"/>
      <c r="F1" s="189"/>
      <c r="G1" s="189"/>
      <c r="H1" s="190"/>
      <c r="I1" s="190"/>
      <c r="J1" s="190"/>
      <c r="K1" s="46"/>
      <c r="L1" s="46"/>
      <c r="M1" s="47"/>
      <c r="N1" s="47"/>
      <c r="O1" s="48"/>
      <c r="P1" s="49"/>
      <c r="Q1" s="50"/>
      <c r="R1" s="49"/>
      <c r="S1" s="50"/>
      <c r="T1" s="50"/>
      <c r="U1" s="50"/>
      <c r="V1" s="49"/>
      <c r="W1" s="49"/>
      <c r="X1" s="49"/>
      <c r="Y1" s="49"/>
      <c r="Z1" s="49"/>
      <c r="AA1" s="49"/>
      <c r="AB1" s="49"/>
      <c r="AC1" s="49"/>
      <c r="AD1" s="49"/>
      <c r="AE1" s="49"/>
      <c r="AF1" s="50"/>
      <c r="AG1" s="50"/>
      <c r="AH1" s="50"/>
      <c r="AI1" s="49"/>
      <c r="AJ1" s="49"/>
      <c r="AK1" s="49"/>
      <c r="AL1" s="49"/>
      <c r="AM1" s="49"/>
      <c r="AN1" s="49"/>
      <c r="AO1" s="49"/>
      <c r="AP1" s="49"/>
      <c r="AQ1" s="49"/>
      <c r="AR1" s="51"/>
      <c r="AS1" s="52"/>
      <c r="AT1" s="49"/>
      <c r="AU1" s="49"/>
      <c r="AV1" s="53"/>
      <c r="AW1" s="46"/>
      <c r="AX1" s="46"/>
      <c r="AY1" s="46"/>
      <c r="AZ1" s="46"/>
      <c r="BA1" s="46"/>
      <c r="BB1" s="46"/>
      <c r="BC1" s="46"/>
      <c r="BD1" s="46"/>
      <c r="BE1" s="46"/>
      <c r="BF1" s="46"/>
      <c r="BG1" s="46"/>
      <c r="BH1" s="46"/>
      <c r="BI1" s="46"/>
      <c r="BJ1" s="46"/>
    </row>
    <row r="2" spans="1:62" ht="16.5" x14ac:dyDescent="0.25">
      <c r="A2" s="46"/>
      <c r="B2" s="46"/>
      <c r="C2" s="189" t="s">
        <v>1072</v>
      </c>
      <c r="D2" s="189"/>
      <c r="E2" s="189"/>
      <c r="F2" s="189"/>
      <c r="G2" s="189"/>
      <c r="H2" s="190"/>
      <c r="I2" s="190"/>
      <c r="J2" s="190"/>
      <c r="K2" s="46"/>
      <c r="L2" s="46"/>
      <c r="M2" s="54"/>
      <c r="N2" s="54"/>
      <c r="O2" s="48"/>
      <c r="P2" s="49"/>
      <c r="Q2" s="50"/>
      <c r="R2" s="49"/>
      <c r="S2" s="50"/>
      <c r="T2" s="50"/>
      <c r="U2" s="50"/>
      <c r="V2" s="49"/>
      <c r="W2" s="49"/>
      <c r="X2" s="49"/>
      <c r="Y2" s="49"/>
      <c r="Z2" s="49"/>
      <c r="AA2" s="49"/>
      <c r="AB2" s="49"/>
      <c r="AC2" s="49"/>
      <c r="AD2" s="49"/>
      <c r="AE2" s="49"/>
      <c r="AF2" s="50"/>
      <c r="AG2" s="50"/>
      <c r="AH2" s="50"/>
      <c r="AI2" s="49"/>
      <c r="AJ2" s="49"/>
      <c r="AK2" s="49"/>
      <c r="AL2" s="49"/>
      <c r="AM2" s="49"/>
      <c r="AN2" s="49"/>
      <c r="AO2" s="49"/>
      <c r="AP2" s="49"/>
      <c r="AQ2" s="49"/>
      <c r="AR2" s="51"/>
      <c r="AS2" s="52"/>
      <c r="AT2" s="49"/>
      <c r="AU2" s="49"/>
      <c r="AV2" s="55"/>
      <c r="AW2" s="46"/>
      <c r="AX2" s="46"/>
      <c r="AY2" s="46"/>
      <c r="AZ2" s="46"/>
      <c r="BA2" s="46"/>
      <c r="BB2" s="46"/>
      <c r="BC2" s="46"/>
      <c r="BD2" s="46"/>
      <c r="BE2" s="46"/>
      <c r="BF2" s="174" t="s">
        <v>1649</v>
      </c>
      <c r="BG2" s="174"/>
      <c r="BH2" s="46"/>
      <c r="BI2" s="46"/>
      <c r="BJ2" s="46"/>
    </row>
    <row r="3" spans="1:62" ht="16.5" x14ac:dyDescent="0.25">
      <c r="A3" s="46"/>
      <c r="B3" s="46"/>
      <c r="C3" s="195" t="s">
        <v>1647</v>
      </c>
      <c r="D3" s="195"/>
      <c r="E3" s="195"/>
      <c r="F3" s="195"/>
      <c r="G3" s="195"/>
      <c r="H3" s="196"/>
      <c r="I3" s="196"/>
      <c r="J3" s="196"/>
      <c r="K3" s="56"/>
      <c r="L3" s="56"/>
      <c r="M3" s="48"/>
      <c r="N3" s="48"/>
      <c r="O3" s="48"/>
      <c r="P3" s="49"/>
      <c r="Q3" s="50"/>
      <c r="R3" s="49"/>
      <c r="S3" s="50"/>
      <c r="T3" s="50"/>
      <c r="U3" s="50"/>
      <c r="V3" s="49"/>
      <c r="W3" s="49"/>
      <c r="X3" s="49"/>
      <c r="Y3" s="49"/>
      <c r="Z3" s="49"/>
      <c r="AA3" s="49"/>
      <c r="AB3" s="49"/>
      <c r="AC3" s="49"/>
      <c r="AD3" s="49"/>
      <c r="AE3" s="49"/>
      <c r="AF3" s="50"/>
      <c r="AG3" s="50"/>
      <c r="AH3" s="50"/>
      <c r="AI3" s="49"/>
      <c r="AJ3" s="49"/>
      <c r="AK3" s="49"/>
      <c r="AL3" s="49"/>
      <c r="AM3" s="49"/>
      <c r="AN3" s="49"/>
      <c r="AO3" s="49"/>
      <c r="AP3" s="49"/>
      <c r="AQ3" s="49"/>
      <c r="AR3" s="51"/>
      <c r="AS3" s="52"/>
      <c r="AT3" s="49"/>
      <c r="AU3" s="49"/>
      <c r="AV3" s="55"/>
      <c r="AW3" s="46"/>
      <c r="AX3" s="46"/>
      <c r="AY3" s="46"/>
      <c r="AZ3" s="46"/>
      <c r="BA3" s="46"/>
      <c r="BB3" s="46"/>
      <c r="BC3" s="46"/>
      <c r="BD3" s="46"/>
      <c r="BE3" s="46"/>
      <c r="BF3" s="46"/>
      <c r="BG3" s="46"/>
      <c r="BH3" s="46"/>
      <c r="BI3" s="46"/>
      <c r="BJ3" s="46"/>
    </row>
    <row r="4" spans="1:62" ht="18.75" x14ac:dyDescent="0.25">
      <c r="A4" s="46"/>
      <c r="B4" s="46"/>
      <c r="C4" s="175" t="s">
        <v>1546</v>
      </c>
      <c r="D4" s="175"/>
      <c r="E4" s="175"/>
      <c r="F4" s="175"/>
      <c r="G4" s="175"/>
      <c r="H4" s="175"/>
      <c r="I4" s="175"/>
      <c r="J4" s="175"/>
      <c r="K4" s="175"/>
      <c r="L4" s="175"/>
      <c r="M4" s="175"/>
      <c r="N4" s="175"/>
      <c r="O4" s="175"/>
      <c r="P4" s="175"/>
      <c r="Q4" s="175"/>
      <c r="R4" s="175"/>
      <c r="S4" s="175"/>
      <c r="T4" s="175"/>
      <c r="U4" s="175"/>
      <c r="V4" s="175"/>
      <c r="W4" s="175"/>
      <c r="X4" s="175"/>
      <c r="Y4" s="175"/>
      <c r="Z4" s="175"/>
      <c r="AA4" s="175"/>
      <c r="AB4" s="175"/>
      <c r="AC4" s="175"/>
      <c r="AD4" s="175"/>
      <c r="AE4" s="175"/>
      <c r="AF4" s="175"/>
      <c r="AG4" s="175"/>
      <c r="AH4" s="175"/>
      <c r="AI4" s="175"/>
      <c r="AJ4" s="175"/>
      <c r="AK4" s="175"/>
      <c r="AL4" s="175"/>
      <c r="AM4" s="175"/>
      <c r="AN4" s="175"/>
      <c r="AO4" s="175"/>
      <c r="AP4" s="175"/>
      <c r="AQ4" s="175"/>
      <c r="AR4" s="175"/>
      <c r="AS4" s="175"/>
      <c r="AT4" s="175"/>
      <c r="AU4" s="175"/>
      <c r="AV4" s="175"/>
      <c r="AW4" s="175"/>
      <c r="AX4" s="175"/>
      <c r="AY4" s="175"/>
      <c r="AZ4" s="175"/>
      <c r="BA4" s="175"/>
      <c r="BB4" s="175"/>
      <c r="BC4" s="175"/>
      <c r="BD4" s="175"/>
      <c r="BE4" s="175"/>
      <c r="BF4" s="175"/>
      <c r="BG4" s="175"/>
      <c r="BH4" s="46"/>
      <c r="BI4" s="46"/>
      <c r="BJ4" s="46"/>
    </row>
    <row r="5" spans="1:62" ht="15.75" x14ac:dyDescent="0.25">
      <c r="A5" s="46"/>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row>
    <row r="6" spans="1:62" ht="15.6" customHeight="1" x14ac:dyDescent="0.25">
      <c r="A6" s="191" t="s">
        <v>2</v>
      </c>
      <c r="B6" s="191" t="s">
        <v>1073</v>
      </c>
      <c r="C6" s="191" t="s">
        <v>1074</v>
      </c>
      <c r="D6" s="191" t="s">
        <v>1075</v>
      </c>
      <c r="E6" s="191" t="s">
        <v>1076</v>
      </c>
      <c r="F6" s="192" t="s">
        <v>1256</v>
      </c>
      <c r="G6" s="191" t="s">
        <v>1077</v>
      </c>
      <c r="H6" s="191" t="s">
        <v>1078</v>
      </c>
      <c r="I6" s="192" t="s">
        <v>1549</v>
      </c>
      <c r="J6" s="180" t="s">
        <v>5</v>
      </c>
      <c r="K6" s="180" t="s">
        <v>6</v>
      </c>
      <c r="L6" s="180" t="s">
        <v>7</v>
      </c>
      <c r="M6" s="182" t="s">
        <v>1079</v>
      </c>
      <c r="N6" s="179" t="s">
        <v>1080</v>
      </c>
      <c r="O6" s="179" t="s">
        <v>1081</v>
      </c>
      <c r="P6" s="179"/>
      <c r="Q6" s="179"/>
      <c r="R6" s="179"/>
      <c r="S6" s="179" t="s">
        <v>1082</v>
      </c>
      <c r="T6" s="179" t="s">
        <v>1083</v>
      </c>
      <c r="U6" s="179" t="s">
        <v>1084</v>
      </c>
      <c r="V6" s="179"/>
      <c r="W6" s="179"/>
      <c r="X6" s="179"/>
      <c r="Y6" s="179"/>
      <c r="Z6" s="179"/>
      <c r="AA6" s="179"/>
      <c r="AB6" s="179"/>
      <c r="AC6" s="179"/>
      <c r="AD6" s="179"/>
      <c r="AE6" s="179"/>
      <c r="AF6" s="179"/>
      <c r="AG6" s="179"/>
      <c r="AH6" s="185" t="s">
        <v>1085</v>
      </c>
      <c r="AI6" s="185" t="s">
        <v>1084</v>
      </c>
      <c r="AJ6" s="185"/>
      <c r="AK6" s="185"/>
      <c r="AL6" s="185"/>
      <c r="AM6" s="185"/>
      <c r="AN6" s="185"/>
      <c r="AO6" s="185"/>
      <c r="AP6" s="185"/>
      <c r="AQ6" s="185"/>
      <c r="AR6" s="185"/>
      <c r="AS6" s="185"/>
      <c r="AT6" s="185"/>
      <c r="AU6" s="185"/>
      <c r="AV6" s="186" t="s">
        <v>1086</v>
      </c>
      <c r="AW6" s="186"/>
      <c r="AX6" s="179" t="s">
        <v>1087</v>
      </c>
      <c r="AY6" s="179"/>
      <c r="AZ6" s="179"/>
      <c r="BA6" s="179"/>
      <c r="BB6" s="179"/>
      <c r="BC6" s="179"/>
      <c r="BD6" s="179" t="s">
        <v>1088</v>
      </c>
      <c r="BE6" s="187"/>
      <c r="BF6" s="188" t="s">
        <v>1089</v>
      </c>
      <c r="BG6" s="188" t="s">
        <v>1089</v>
      </c>
      <c r="BH6" s="46"/>
      <c r="BI6" s="46"/>
      <c r="BJ6" s="46"/>
    </row>
    <row r="7" spans="1:62" ht="39.75" customHeight="1" x14ac:dyDescent="0.25">
      <c r="A7" s="191"/>
      <c r="B7" s="191"/>
      <c r="C7" s="191"/>
      <c r="D7" s="191"/>
      <c r="E7" s="191"/>
      <c r="F7" s="193"/>
      <c r="G7" s="191"/>
      <c r="H7" s="191"/>
      <c r="I7" s="193"/>
      <c r="J7" s="180"/>
      <c r="K7" s="180"/>
      <c r="L7" s="180"/>
      <c r="M7" s="182"/>
      <c r="N7" s="179"/>
      <c r="O7" s="179" t="s">
        <v>1090</v>
      </c>
      <c r="P7" s="179" t="s">
        <v>1091</v>
      </c>
      <c r="Q7" s="179"/>
      <c r="R7" s="179" t="s">
        <v>1092</v>
      </c>
      <c r="S7" s="179"/>
      <c r="T7" s="179"/>
      <c r="U7" s="179" t="s">
        <v>1093</v>
      </c>
      <c r="V7" s="179" t="s">
        <v>1094</v>
      </c>
      <c r="W7" s="179"/>
      <c r="X7" s="179"/>
      <c r="Y7" s="179"/>
      <c r="Z7" s="179"/>
      <c r="AA7" s="179"/>
      <c r="AB7" s="179"/>
      <c r="AC7" s="179"/>
      <c r="AD7" s="179"/>
      <c r="AE7" s="179"/>
      <c r="AF7" s="179"/>
      <c r="AG7" s="179"/>
      <c r="AH7" s="185"/>
      <c r="AI7" s="185" t="s">
        <v>1095</v>
      </c>
      <c r="AJ7" s="185" t="s">
        <v>1096</v>
      </c>
      <c r="AK7" s="185"/>
      <c r="AL7" s="185"/>
      <c r="AM7" s="185"/>
      <c r="AN7" s="185"/>
      <c r="AO7" s="185"/>
      <c r="AP7" s="185"/>
      <c r="AQ7" s="185"/>
      <c r="AR7" s="185"/>
      <c r="AS7" s="185"/>
      <c r="AT7" s="185"/>
      <c r="AU7" s="185"/>
      <c r="AV7" s="186"/>
      <c r="AW7" s="186"/>
      <c r="AX7" s="179" t="s">
        <v>1097</v>
      </c>
      <c r="AY7" s="179"/>
      <c r="AZ7" s="179"/>
      <c r="BA7" s="179" t="s">
        <v>1098</v>
      </c>
      <c r="BB7" s="179"/>
      <c r="BC7" s="179"/>
      <c r="BD7" s="179"/>
      <c r="BE7" s="187"/>
      <c r="BF7" s="188"/>
      <c r="BG7" s="188"/>
      <c r="BH7" s="140"/>
      <c r="BI7" s="140"/>
      <c r="BJ7" s="140"/>
    </row>
    <row r="8" spans="1:62" ht="15.75" x14ac:dyDescent="0.25">
      <c r="A8" s="191"/>
      <c r="B8" s="191"/>
      <c r="C8" s="191"/>
      <c r="D8" s="191"/>
      <c r="E8" s="191"/>
      <c r="F8" s="193"/>
      <c r="G8" s="191"/>
      <c r="H8" s="191"/>
      <c r="I8" s="193"/>
      <c r="J8" s="180"/>
      <c r="K8" s="180"/>
      <c r="L8" s="180"/>
      <c r="M8" s="182"/>
      <c r="N8" s="179"/>
      <c r="O8" s="179"/>
      <c r="P8" s="179" t="s">
        <v>1099</v>
      </c>
      <c r="Q8" s="179" t="s">
        <v>1100</v>
      </c>
      <c r="R8" s="179"/>
      <c r="S8" s="179"/>
      <c r="T8" s="179"/>
      <c r="U8" s="179"/>
      <c r="V8" s="179" t="s">
        <v>1090</v>
      </c>
      <c r="W8" s="179"/>
      <c r="X8" s="179"/>
      <c r="Y8" s="179" t="s">
        <v>1101</v>
      </c>
      <c r="Z8" s="179"/>
      <c r="AA8" s="179"/>
      <c r="AB8" s="179" t="s">
        <v>1102</v>
      </c>
      <c r="AC8" s="179"/>
      <c r="AD8" s="179"/>
      <c r="AE8" s="179" t="s">
        <v>1103</v>
      </c>
      <c r="AF8" s="179"/>
      <c r="AG8" s="179"/>
      <c r="AH8" s="185"/>
      <c r="AI8" s="185"/>
      <c r="AJ8" s="185" t="s">
        <v>1090</v>
      </c>
      <c r="AK8" s="185"/>
      <c r="AL8" s="185"/>
      <c r="AM8" s="185" t="s">
        <v>1104</v>
      </c>
      <c r="AN8" s="185"/>
      <c r="AO8" s="185"/>
      <c r="AP8" s="185" t="s">
        <v>1105</v>
      </c>
      <c r="AQ8" s="185"/>
      <c r="AR8" s="185"/>
      <c r="AS8" s="185" t="s">
        <v>1106</v>
      </c>
      <c r="AT8" s="185"/>
      <c r="AU8" s="185"/>
      <c r="AV8" s="186" t="s">
        <v>1107</v>
      </c>
      <c r="AW8" s="186" t="s">
        <v>1108</v>
      </c>
      <c r="AX8" s="179"/>
      <c r="AY8" s="179"/>
      <c r="AZ8" s="179"/>
      <c r="BA8" s="179" t="s">
        <v>1109</v>
      </c>
      <c r="BB8" s="179" t="s">
        <v>1110</v>
      </c>
      <c r="BC8" s="179" t="s">
        <v>1111</v>
      </c>
      <c r="BD8" s="179"/>
      <c r="BE8" s="187"/>
      <c r="BF8" s="188"/>
      <c r="BG8" s="188"/>
      <c r="BH8" s="140"/>
      <c r="BI8" s="140"/>
      <c r="BJ8" s="140"/>
    </row>
    <row r="9" spans="1:62" ht="69" customHeight="1" x14ac:dyDescent="0.25">
      <c r="A9" s="191"/>
      <c r="B9" s="191"/>
      <c r="C9" s="191"/>
      <c r="D9" s="191"/>
      <c r="E9" s="191"/>
      <c r="F9" s="193"/>
      <c r="G9" s="191"/>
      <c r="H9" s="191"/>
      <c r="I9" s="193"/>
      <c r="J9" s="180"/>
      <c r="K9" s="180"/>
      <c r="L9" s="180"/>
      <c r="M9" s="182"/>
      <c r="N9" s="179"/>
      <c r="O9" s="179"/>
      <c r="P9" s="179"/>
      <c r="Q9" s="179"/>
      <c r="R9" s="179"/>
      <c r="S9" s="179"/>
      <c r="T9" s="179"/>
      <c r="U9" s="179"/>
      <c r="V9" s="58" t="s">
        <v>1112</v>
      </c>
      <c r="W9" s="58" t="s">
        <v>1113</v>
      </c>
      <c r="X9" s="58" t="s">
        <v>1114</v>
      </c>
      <c r="Y9" s="59" t="s">
        <v>1112</v>
      </c>
      <c r="Z9" s="59" t="s">
        <v>1113</v>
      </c>
      <c r="AA9" s="59" t="s">
        <v>1114</v>
      </c>
      <c r="AB9" s="59" t="s">
        <v>1112</v>
      </c>
      <c r="AC9" s="59" t="s">
        <v>1113</v>
      </c>
      <c r="AD9" s="59" t="s">
        <v>1114</v>
      </c>
      <c r="AE9" s="59" t="s">
        <v>1112</v>
      </c>
      <c r="AF9" s="59" t="s">
        <v>1113</v>
      </c>
      <c r="AG9" s="59" t="s">
        <v>1114</v>
      </c>
      <c r="AH9" s="185"/>
      <c r="AI9" s="185"/>
      <c r="AJ9" s="60" t="s">
        <v>1112</v>
      </c>
      <c r="AK9" s="58" t="s">
        <v>1113</v>
      </c>
      <c r="AL9" s="60" t="s">
        <v>1114</v>
      </c>
      <c r="AM9" s="61" t="s">
        <v>1112</v>
      </c>
      <c r="AN9" s="59" t="s">
        <v>1113</v>
      </c>
      <c r="AO9" s="61" t="s">
        <v>1114</v>
      </c>
      <c r="AP9" s="61" t="s">
        <v>1112</v>
      </c>
      <c r="AQ9" s="59" t="s">
        <v>1113</v>
      </c>
      <c r="AR9" s="61" t="s">
        <v>1114</v>
      </c>
      <c r="AS9" s="61" t="s">
        <v>1112</v>
      </c>
      <c r="AT9" s="59" t="s">
        <v>1113</v>
      </c>
      <c r="AU9" s="61" t="s">
        <v>1114</v>
      </c>
      <c r="AV9" s="186"/>
      <c r="AW9" s="186"/>
      <c r="AX9" s="58" t="s">
        <v>1112</v>
      </c>
      <c r="AY9" s="58" t="s">
        <v>1113</v>
      </c>
      <c r="AZ9" s="58" t="s">
        <v>1114</v>
      </c>
      <c r="BA9" s="179"/>
      <c r="BB9" s="179"/>
      <c r="BC9" s="179"/>
      <c r="BD9" s="59" t="s">
        <v>1113</v>
      </c>
      <c r="BE9" s="139" t="s">
        <v>1114</v>
      </c>
      <c r="BF9" s="130" t="s">
        <v>1113</v>
      </c>
      <c r="BG9" s="141" t="s">
        <v>1114</v>
      </c>
      <c r="BH9" s="131"/>
      <c r="BI9" s="131"/>
      <c r="BJ9" s="131"/>
    </row>
    <row r="10" spans="1:62" ht="39" customHeight="1" thickBot="1" x14ac:dyDescent="0.3">
      <c r="A10" s="191"/>
      <c r="B10" s="191"/>
      <c r="C10" s="191"/>
      <c r="D10" s="191"/>
      <c r="E10" s="191"/>
      <c r="F10" s="194"/>
      <c r="G10" s="192"/>
      <c r="H10" s="192"/>
      <c r="I10" s="193"/>
      <c r="J10" s="181"/>
      <c r="K10" s="181"/>
      <c r="L10" s="181"/>
      <c r="M10" s="183"/>
      <c r="N10" s="184"/>
      <c r="O10" s="66" t="s">
        <v>1115</v>
      </c>
      <c r="P10" s="67" t="s">
        <v>1115</v>
      </c>
      <c r="Q10" s="67" t="s">
        <v>1115</v>
      </c>
      <c r="R10" s="67" t="s">
        <v>1115</v>
      </c>
      <c r="S10" s="67" t="s">
        <v>1116</v>
      </c>
      <c r="T10" s="66" t="s">
        <v>1116</v>
      </c>
      <c r="U10" s="67" t="s">
        <v>1116</v>
      </c>
      <c r="V10" s="66" t="s">
        <v>1116</v>
      </c>
      <c r="W10" s="66" t="s">
        <v>1116</v>
      </c>
      <c r="X10" s="66" t="s">
        <v>1116</v>
      </c>
      <c r="Y10" s="67" t="s">
        <v>1116</v>
      </c>
      <c r="Z10" s="67" t="s">
        <v>1116</v>
      </c>
      <c r="AA10" s="67" t="s">
        <v>1116</v>
      </c>
      <c r="AB10" s="67" t="s">
        <v>1116</v>
      </c>
      <c r="AC10" s="67" t="s">
        <v>1116</v>
      </c>
      <c r="AD10" s="67" t="s">
        <v>1116</v>
      </c>
      <c r="AE10" s="67" t="s">
        <v>1116</v>
      </c>
      <c r="AF10" s="67" t="s">
        <v>1116</v>
      </c>
      <c r="AG10" s="67" t="s">
        <v>1116</v>
      </c>
      <c r="AH10" s="67" t="s">
        <v>1116</v>
      </c>
      <c r="AI10" s="67" t="s">
        <v>1116</v>
      </c>
      <c r="AJ10" s="66" t="s">
        <v>1116</v>
      </c>
      <c r="AK10" s="66" t="s">
        <v>1116</v>
      </c>
      <c r="AL10" s="66" t="s">
        <v>1116</v>
      </c>
      <c r="AM10" s="67" t="s">
        <v>1116</v>
      </c>
      <c r="AN10" s="67" t="s">
        <v>1116</v>
      </c>
      <c r="AO10" s="67" t="s">
        <v>1116</v>
      </c>
      <c r="AP10" s="67" t="s">
        <v>1116</v>
      </c>
      <c r="AQ10" s="67" t="s">
        <v>1116</v>
      </c>
      <c r="AR10" s="67" t="s">
        <v>1116</v>
      </c>
      <c r="AS10" s="67" t="s">
        <v>1116</v>
      </c>
      <c r="AT10" s="67" t="s">
        <v>1116</v>
      </c>
      <c r="AU10" s="67" t="s">
        <v>1116</v>
      </c>
      <c r="AV10" s="66" t="s">
        <v>1116</v>
      </c>
      <c r="AW10" s="66" t="s">
        <v>1116</v>
      </c>
      <c r="AX10" s="67" t="s">
        <v>1116</v>
      </c>
      <c r="AY10" s="67" t="s">
        <v>1116</v>
      </c>
      <c r="AZ10" s="67" t="s">
        <v>1116</v>
      </c>
      <c r="BA10" s="67" t="s">
        <v>1116</v>
      </c>
      <c r="BB10" s="67" t="s">
        <v>1116</v>
      </c>
      <c r="BC10" s="67" t="s">
        <v>1116</v>
      </c>
      <c r="BD10" s="67" t="s">
        <v>1116</v>
      </c>
      <c r="BE10" s="67" t="s">
        <v>1116</v>
      </c>
      <c r="BF10" s="127" t="s">
        <v>1116</v>
      </c>
      <c r="BG10" s="130" t="s">
        <v>1116</v>
      </c>
      <c r="BH10" s="138" t="s">
        <v>1117</v>
      </c>
      <c r="BI10" s="138" t="s">
        <v>1172</v>
      </c>
      <c r="BJ10" s="138" t="s">
        <v>1173</v>
      </c>
    </row>
    <row r="11" spans="1:62" s="137" customFormat="1" ht="40.5" customHeight="1" thickBot="1" x14ac:dyDescent="0.3">
      <c r="A11" s="134"/>
      <c r="B11" s="134"/>
      <c r="C11" s="134"/>
      <c r="D11" s="134"/>
      <c r="E11" s="134"/>
      <c r="F11" s="134"/>
      <c r="G11" s="135" t="s">
        <v>1553</v>
      </c>
      <c r="H11" s="135" t="s">
        <v>1554</v>
      </c>
      <c r="I11" s="135" t="s">
        <v>1555</v>
      </c>
      <c r="J11" s="135" t="s">
        <v>1556</v>
      </c>
      <c r="K11" s="135" t="s">
        <v>1557</v>
      </c>
      <c r="L11" s="135" t="s">
        <v>1558</v>
      </c>
      <c r="M11" s="136" t="s">
        <v>1559</v>
      </c>
      <c r="N11" s="136" t="s">
        <v>1560</v>
      </c>
      <c r="O11" s="136" t="s">
        <v>1593</v>
      </c>
      <c r="P11" s="136" t="s">
        <v>1561</v>
      </c>
      <c r="Q11" s="136" t="s">
        <v>1562</v>
      </c>
      <c r="R11" s="136" t="s">
        <v>1563</v>
      </c>
      <c r="S11" s="136" t="s">
        <v>1564</v>
      </c>
      <c r="T11" s="135" t="s">
        <v>1594</v>
      </c>
      <c r="U11" s="135" t="s">
        <v>1565</v>
      </c>
      <c r="V11" s="135" t="s">
        <v>1595</v>
      </c>
      <c r="W11" s="135" t="s">
        <v>1596</v>
      </c>
      <c r="X11" s="135" t="s">
        <v>1597</v>
      </c>
      <c r="Y11" s="135" t="s">
        <v>1027</v>
      </c>
      <c r="Z11" s="135" t="s">
        <v>1015</v>
      </c>
      <c r="AA11" s="135" t="s">
        <v>1566</v>
      </c>
      <c r="AB11" s="135" t="s">
        <v>1567</v>
      </c>
      <c r="AC11" s="135" t="s">
        <v>1568</v>
      </c>
      <c r="AD11" s="135" t="s">
        <v>1569</v>
      </c>
      <c r="AE11" s="135" t="s">
        <v>1570</v>
      </c>
      <c r="AF11" s="135" t="s">
        <v>1571</v>
      </c>
      <c r="AG11" s="135" t="s">
        <v>1572</v>
      </c>
      <c r="AH11" s="135" t="s">
        <v>1598</v>
      </c>
      <c r="AI11" s="135" t="s">
        <v>1573</v>
      </c>
      <c r="AJ11" s="135" t="s">
        <v>1599</v>
      </c>
      <c r="AK11" s="135" t="s">
        <v>1600</v>
      </c>
      <c r="AL11" s="135" t="s">
        <v>1601</v>
      </c>
      <c r="AM11" s="135" t="s">
        <v>1574</v>
      </c>
      <c r="AN11" s="135" t="s">
        <v>1575</v>
      </c>
      <c r="AO11" s="135" t="s">
        <v>1576</v>
      </c>
      <c r="AP11" s="135" t="s">
        <v>1577</v>
      </c>
      <c r="AQ11" s="135" t="s">
        <v>1578</v>
      </c>
      <c r="AR11" s="135" t="s">
        <v>1579</v>
      </c>
      <c r="AS11" s="135" t="s">
        <v>1580</v>
      </c>
      <c r="AT11" s="135" t="s">
        <v>1581</v>
      </c>
      <c r="AU11" s="135" t="s">
        <v>1582</v>
      </c>
      <c r="AV11" s="135" t="s">
        <v>1602</v>
      </c>
      <c r="AW11" s="135" t="s">
        <v>1603</v>
      </c>
      <c r="AX11" s="135" t="s">
        <v>1583</v>
      </c>
      <c r="AY11" s="135" t="s">
        <v>1584</v>
      </c>
      <c r="AZ11" s="135" t="s">
        <v>1585</v>
      </c>
      <c r="BA11" s="135" t="s">
        <v>1586</v>
      </c>
      <c r="BB11" s="135" t="s">
        <v>1587</v>
      </c>
      <c r="BC11" s="135" t="s">
        <v>1588</v>
      </c>
      <c r="BD11" s="135" t="s">
        <v>1589</v>
      </c>
      <c r="BE11" s="135" t="s">
        <v>1590</v>
      </c>
      <c r="BF11" s="135" t="s">
        <v>1591</v>
      </c>
      <c r="BG11" s="135" t="s">
        <v>1592</v>
      </c>
      <c r="BH11" s="138">
        <v>48</v>
      </c>
      <c r="BI11" s="138">
        <v>49</v>
      </c>
      <c r="BJ11" s="138">
        <v>50</v>
      </c>
    </row>
    <row r="12" spans="1:62" ht="31.5" hidden="1" x14ac:dyDescent="0.25">
      <c r="A12" s="62" t="s">
        <v>1118</v>
      </c>
      <c r="B12" s="63" t="s">
        <v>1119</v>
      </c>
      <c r="C12" s="62" t="s">
        <v>1542</v>
      </c>
      <c r="D12" s="62" t="s">
        <v>1543</v>
      </c>
      <c r="E12" s="62" t="s">
        <v>1544</v>
      </c>
      <c r="F12" s="62" t="s">
        <v>1545</v>
      </c>
      <c r="G12" s="62" t="s">
        <v>1120</v>
      </c>
      <c r="H12" s="62" t="s">
        <v>1121</v>
      </c>
      <c r="I12" s="62" t="s">
        <v>1548</v>
      </c>
      <c r="J12" s="62" t="s">
        <v>1122</v>
      </c>
      <c r="K12" s="62" t="s">
        <v>1123</v>
      </c>
      <c r="L12" s="62" t="s">
        <v>1124</v>
      </c>
      <c r="M12" s="64" t="s">
        <v>1125</v>
      </c>
      <c r="N12" s="64" t="s">
        <v>1126</v>
      </c>
      <c r="O12" s="64" t="s">
        <v>1127</v>
      </c>
      <c r="P12" s="64" t="s">
        <v>1128</v>
      </c>
      <c r="Q12" s="64" t="s">
        <v>1129</v>
      </c>
      <c r="R12" s="64" t="s">
        <v>1130</v>
      </c>
      <c r="S12" s="64" t="s">
        <v>1131</v>
      </c>
      <c r="T12" s="64" t="s">
        <v>1132</v>
      </c>
      <c r="U12" s="64" t="s">
        <v>1133</v>
      </c>
      <c r="V12" s="64" t="s">
        <v>1134</v>
      </c>
      <c r="W12" s="64" t="s">
        <v>1135</v>
      </c>
      <c r="X12" s="64" t="s">
        <v>1136</v>
      </c>
      <c r="Y12" s="64" t="s">
        <v>1137</v>
      </c>
      <c r="Z12" s="64" t="s">
        <v>1138</v>
      </c>
      <c r="AA12" s="64" t="s">
        <v>1139</v>
      </c>
      <c r="AB12" s="64" t="s">
        <v>1140</v>
      </c>
      <c r="AC12" s="64" t="s">
        <v>1141</v>
      </c>
      <c r="AD12" s="64" t="s">
        <v>1142</v>
      </c>
      <c r="AE12" s="64" t="s">
        <v>1143</v>
      </c>
      <c r="AF12" s="64" t="s">
        <v>1144</v>
      </c>
      <c r="AG12" s="64" t="s">
        <v>1145</v>
      </c>
      <c r="AH12" s="64" t="s">
        <v>1146</v>
      </c>
      <c r="AI12" s="68" t="s">
        <v>1147</v>
      </c>
      <c r="AJ12" s="68" t="s">
        <v>1148</v>
      </c>
      <c r="AK12" s="68" t="s">
        <v>1149</v>
      </c>
      <c r="AL12" s="64" t="s">
        <v>1150</v>
      </c>
      <c r="AM12" s="64" t="s">
        <v>1151</v>
      </c>
      <c r="AN12" s="64" t="s">
        <v>1152</v>
      </c>
      <c r="AO12" s="64" t="s">
        <v>1153</v>
      </c>
      <c r="AP12" s="64" t="s">
        <v>1154</v>
      </c>
      <c r="AQ12" s="64" t="s">
        <v>1155</v>
      </c>
      <c r="AR12" s="64" t="s">
        <v>1156</v>
      </c>
      <c r="AS12" s="64" t="s">
        <v>1157</v>
      </c>
      <c r="AT12" s="64" t="s">
        <v>1158</v>
      </c>
      <c r="AU12" s="64" t="s">
        <v>1159</v>
      </c>
      <c r="AV12" s="64" t="s">
        <v>1160</v>
      </c>
      <c r="AW12" s="64" t="s">
        <v>1161</v>
      </c>
      <c r="AX12" s="64" t="s">
        <v>1162</v>
      </c>
      <c r="AY12" s="64" t="s">
        <v>1163</v>
      </c>
      <c r="AZ12" s="64" t="s">
        <v>1164</v>
      </c>
      <c r="BA12" s="64" t="s">
        <v>1165</v>
      </c>
      <c r="BB12" s="64" t="s">
        <v>1166</v>
      </c>
      <c r="BC12" s="64" t="s">
        <v>1167</v>
      </c>
      <c r="BD12" s="64" t="s">
        <v>1168</v>
      </c>
      <c r="BE12" s="64" t="s">
        <v>1169</v>
      </c>
      <c r="BF12" s="64" t="s">
        <v>1170</v>
      </c>
      <c r="BG12" s="64" t="s">
        <v>1171</v>
      </c>
      <c r="BH12" s="69" t="s">
        <v>1117</v>
      </c>
      <c r="BI12" s="69" t="s">
        <v>1172</v>
      </c>
      <c r="BJ12" s="69" t="s">
        <v>1173</v>
      </c>
    </row>
    <row r="13" spans="1:62" ht="47.25" x14ac:dyDescent="0.25">
      <c r="A13" s="94"/>
      <c r="B13" s="94"/>
      <c r="C13" s="95"/>
      <c r="D13" s="95"/>
      <c r="E13" s="95"/>
      <c r="F13" s="96" t="str">
        <f>IF(Bieu2_43[[#This Row],[2020-V4]]&lt;&gt;"","CT_"&amp;LEFT(Bieu2_43[[#This Row],[2020-V4]],1),"")</f>
        <v/>
      </c>
      <c r="G13" s="95" t="s">
        <v>1547</v>
      </c>
      <c r="H13" s="128" t="s">
        <v>1636</v>
      </c>
      <c r="I13" s="155"/>
      <c r="J13" s="94"/>
      <c r="K13" s="94"/>
      <c r="L13" s="94"/>
      <c r="M13" s="128"/>
      <c r="N13" s="70"/>
      <c r="O13" s="118">
        <f>SUM(Bieu2_43[[#This Row],[2020-A5]],Bieu2_43[[#This Row],[2020-A6]])</f>
        <v>0</v>
      </c>
      <c r="P13" s="70"/>
      <c r="Q13" s="70"/>
      <c r="R13" s="70"/>
      <c r="S13" s="70"/>
      <c r="T13" s="118">
        <f>SUM(Bieu2_43[[#This Row],[2020-A9]],Bieu2_43[[#This Row],[2020-A12]])</f>
        <v>0</v>
      </c>
      <c r="U13" s="70"/>
      <c r="V13" s="118">
        <f>SUM(Bieu2_43[[#This Row],[2020-A13]],Bieu2_43[[#This Row],[2020-A16]],Bieu2_43[[#This Row],[2020-A19]])</f>
        <v>0</v>
      </c>
      <c r="W13" s="118">
        <f>SUM(Bieu2_43[[#This Row],[2020-A14]],Bieu2_43[[#This Row],[2020-A17]],Bieu2_43[[#This Row],[2020-A20]])</f>
        <v>0</v>
      </c>
      <c r="X13" s="118">
        <f>SUM(Bieu2_43[[#This Row],[2020-A15]],Bieu2_43[[#This Row],[2020-A18]],Bieu2_43[[#This Row],[2020-A21]])</f>
        <v>0</v>
      </c>
      <c r="Y13" s="70"/>
      <c r="Z13" s="70"/>
      <c r="AA13" s="70"/>
      <c r="AB13" s="70"/>
      <c r="AC13" s="70"/>
      <c r="AD13" s="70"/>
      <c r="AE13" s="70"/>
      <c r="AF13" s="70"/>
      <c r="AG13" s="70"/>
      <c r="AH13" s="118">
        <f>SUM(Bieu2_43[[#This Row],[2020-A22]],Bieu2_43[[#This Row],[2020-A25]])</f>
        <v>0</v>
      </c>
      <c r="AI13" s="70"/>
      <c r="AJ13" s="118">
        <f>SUM(Bieu2_43[[#This Row],[2020-A26]],Bieu2_43[[#This Row],[2020-A29]],Bieu2_43[[#This Row],[2020-A32]])</f>
        <v>0</v>
      </c>
      <c r="AK13" s="118">
        <f>SUM(Bieu2_43[[#This Row],[2020-A27]],Bieu2_43[[#This Row],[2020-A30]],Bieu2_43[[#This Row],[2020-A33]])</f>
        <v>0</v>
      </c>
      <c r="AL13" s="118">
        <f>SUM(Bieu2_43[[#This Row],[2020-A28]],Bieu2_43[[#This Row],[2020-A31]],Bieu2_43[[#This Row],[2020-A34]])</f>
        <v>0</v>
      </c>
      <c r="AM13" s="70"/>
      <c r="AN13" s="71"/>
      <c r="AO13" s="71"/>
      <c r="AP13" s="71"/>
      <c r="AQ13" s="71"/>
      <c r="AR13" s="71"/>
      <c r="AS13" s="71"/>
      <c r="AT13" s="71"/>
      <c r="AU13" s="71"/>
      <c r="AV13" s="118">
        <f>SUM(Bieu2_43[[#This Row],[2020-A9]],Bieu2_43[[#This Row],[2020-A12]])-SUM(Bieu2_43[[#This Row],[2020-A22]],Bieu2_43[[#This Row],[2020-A25]])</f>
        <v>0</v>
      </c>
      <c r="AW13" s="118">
        <f>Bieu2_43[[#This Row],[2020-A12]]-Bieu2_43[[#This Row],[2020-A10]]</f>
        <v>0</v>
      </c>
      <c r="AX13" s="71"/>
      <c r="AY13" s="71"/>
      <c r="AZ13" s="71"/>
      <c r="BA13" s="71"/>
      <c r="BB13" s="71"/>
      <c r="BC13" s="71"/>
      <c r="BD13" s="71"/>
      <c r="BE13" s="71"/>
      <c r="BF13" s="71"/>
      <c r="BG13" s="71"/>
      <c r="BH13" s="118">
        <f>IF(SUM(Bieu2_43[[#This Row],[2020-A9]],Bieu2_43[[#This Row],[2020-A12]])=0,0,ROUND((SUM(Bieu2_43[[#This Row],[2020-A39]],Bieu2_43[[#This Row],[2020-A40]],Bieu2_43[[#This Row],[2020-A41]],Bieu2_43[[#This Row],[2020-A42]])),0)=ROUND((SUM(Bieu2_43[[#This Row],[2020-A9]],Bieu2_43[[#This Row],[2020-A12]])-SUM(Bieu2_43[[#This Row],[2020-A22]],Bieu2_43[[#This Row],[2020-A25]])),0))</f>
        <v>0</v>
      </c>
      <c r="BI13" s="118">
        <f>SUM(Bieu2_43[[#This Row],[2020-A9]],Bieu2_43[[#This Row],[2020-A12]])-SUM(Bieu2_43[[#This Row],[2020-A22]],Bieu2_43[[#This Row],[2020-A25]])</f>
        <v>0</v>
      </c>
      <c r="BJ13" s="118">
        <f>IF(SUM(Bieu2_43[[#This Row],[2020-A35]],Bieu2_43[[#This Row],[2020-A39]:[2020-A42]])=0,0,SUM(Bieu2_43[[#This Row],[2020-A39]:[2020-A42]])=Bieu2_43[[#This Row],[2020-A35]])</f>
        <v>0</v>
      </c>
    </row>
    <row r="14" spans="1:62" ht="45.75" hidden="1" customHeight="1" x14ac:dyDescent="0.25">
      <c r="A14" s="94"/>
      <c r="B14" s="94"/>
      <c r="C14" s="95"/>
      <c r="D14" s="95"/>
      <c r="E14" s="95"/>
      <c r="F14" s="96" t="str">
        <f>IF(Bieu2_43[[#This Row],[2020-V4]]&lt;&gt;"","CT_"&amp;LEFT(Bieu2_43[[#This Row],[2020-V4]],1),"")</f>
        <v/>
      </c>
      <c r="G14" s="95" t="s">
        <v>1547</v>
      </c>
      <c r="H14" s="128" t="s">
        <v>1625</v>
      </c>
      <c r="I14" s="155" t="s">
        <v>1626</v>
      </c>
      <c r="J14" s="94">
        <v>422</v>
      </c>
      <c r="K14" s="94" t="s">
        <v>1550</v>
      </c>
      <c r="L14" s="94" t="s">
        <v>1551</v>
      </c>
      <c r="M14" s="128">
        <v>1</v>
      </c>
      <c r="N14" s="70" t="s">
        <v>1624</v>
      </c>
      <c r="O14" s="118">
        <f>SUM(Bieu2_43[[#This Row],[2020-A5]],Bieu2_43[[#This Row],[2020-A6]])</f>
        <v>0</v>
      </c>
      <c r="P14" s="70"/>
      <c r="Q14" s="70"/>
      <c r="R14" s="70"/>
      <c r="S14" s="70">
        <f t="shared" ref="S14" si="0">6540924408/1000000</f>
        <v>6540.9244079999999</v>
      </c>
      <c r="T14" s="118">
        <f>SUM(Bieu2_43[[#This Row],[2020-A9]],Bieu2_43[[#This Row],[2020-A12]])</f>
        <v>0</v>
      </c>
      <c r="U14" s="70"/>
      <c r="V14" s="118">
        <f>SUM(Bieu2_43[[#This Row],[2020-A13]],Bieu2_43[[#This Row],[2020-A16]],Bieu2_43[[#This Row],[2020-A19]])</f>
        <v>0</v>
      </c>
      <c r="W14" s="118">
        <f>SUM(Bieu2_43[[#This Row],[2020-A14]],Bieu2_43[[#This Row],[2020-A17]],Bieu2_43[[#This Row],[2020-A20]])</f>
        <v>0</v>
      </c>
      <c r="X14" s="118">
        <f>SUM(Bieu2_43[[#This Row],[2020-A15]],Bieu2_43[[#This Row],[2020-A18]],Bieu2_43[[#This Row],[2020-A21]])</f>
        <v>0</v>
      </c>
      <c r="Y14" s="70"/>
      <c r="Z14" s="70"/>
      <c r="AA14" s="70"/>
      <c r="AB14" s="70"/>
      <c r="AC14" s="70"/>
      <c r="AD14" s="70"/>
      <c r="AE14" s="70"/>
      <c r="AF14" s="70"/>
      <c r="AG14" s="70"/>
      <c r="AH14" s="118">
        <f>SUM(Bieu2_43[[#This Row],[2020-A22]],Bieu2_43[[#This Row],[2020-A25]])</f>
        <v>0</v>
      </c>
      <c r="AI14" s="70"/>
      <c r="AJ14" s="118">
        <f>SUM(Bieu2_43[[#This Row],[2020-A26]],Bieu2_43[[#This Row],[2020-A29]],Bieu2_43[[#This Row],[2020-A32]])</f>
        <v>0</v>
      </c>
      <c r="AK14" s="118">
        <f>SUM(Bieu2_43[[#This Row],[2020-A27]],Bieu2_43[[#This Row],[2020-A30]],Bieu2_43[[#This Row],[2020-A33]])</f>
        <v>0</v>
      </c>
      <c r="AL14" s="118">
        <f>SUM(Bieu2_43[[#This Row],[2020-A28]],Bieu2_43[[#This Row],[2020-A31]],Bieu2_43[[#This Row],[2020-A34]])</f>
        <v>0</v>
      </c>
      <c r="AM14" s="70"/>
      <c r="AN14" s="71"/>
      <c r="AO14" s="71"/>
      <c r="AP14" s="71"/>
      <c r="AQ14" s="71"/>
      <c r="AR14" s="71"/>
      <c r="AS14" s="71"/>
      <c r="AT14" s="71"/>
      <c r="AU14" s="71"/>
      <c r="AV14" s="118">
        <f>SUM(Bieu2_43[[#This Row],[2020-A9]],Bieu2_43[[#This Row],[2020-A12]])-SUM(Bieu2_43[[#This Row],[2020-A22]],Bieu2_43[[#This Row],[2020-A25]])</f>
        <v>0</v>
      </c>
      <c r="AW14" s="118">
        <f>Bieu2_43[[#This Row],[2020-A12]]-Bieu2_43[[#This Row],[2020-A10]]</f>
        <v>0</v>
      </c>
      <c r="AX14" s="71"/>
      <c r="AY14" s="71"/>
      <c r="AZ14" s="71"/>
      <c r="BA14" s="71"/>
      <c r="BB14" s="71"/>
      <c r="BC14" s="71"/>
      <c r="BD14" s="71"/>
      <c r="BE14" s="71"/>
      <c r="BF14" s="71"/>
      <c r="BG14" s="71"/>
      <c r="BH14" s="118">
        <f>IF(SUM(Bieu2_43[[#This Row],[2020-A9]],Bieu2_43[[#This Row],[2020-A12]])=0,0,ROUND((SUM(Bieu2_43[[#This Row],[2020-A39]],Bieu2_43[[#This Row],[2020-A40]],Bieu2_43[[#This Row],[2020-A41]],Bieu2_43[[#This Row],[2020-A42]])),0)=ROUND((SUM(Bieu2_43[[#This Row],[2020-A9]],Bieu2_43[[#This Row],[2020-A12]])-SUM(Bieu2_43[[#This Row],[2020-A22]],Bieu2_43[[#This Row],[2020-A25]])),0))</f>
        <v>0</v>
      </c>
      <c r="BI14" s="118">
        <f>SUM(Bieu2_43[[#This Row],[2020-A9]],Bieu2_43[[#This Row],[2020-A12]])-SUM(Bieu2_43[[#This Row],[2020-A22]],Bieu2_43[[#This Row],[2020-A25]])</f>
        <v>0</v>
      </c>
      <c r="BJ14" s="118">
        <f>IF(SUM(Bieu2_43[[#This Row],[2020-A35]],Bieu2_43[[#This Row],[2020-A39]:[2020-A42]])=0,0,SUM(Bieu2_43[[#This Row],[2020-A39]:[2020-A42]])=Bieu2_43[[#This Row],[2020-A35]])</f>
        <v>0</v>
      </c>
    </row>
    <row r="16" spans="1:62" x14ac:dyDescent="0.25">
      <c r="AE16" s="153" t="s">
        <v>1610</v>
      </c>
      <c r="AS16" s="154" t="s">
        <v>1618</v>
      </c>
      <c r="BH16" s="166" t="s">
        <v>1628</v>
      </c>
    </row>
    <row r="17" spans="8:60" x14ac:dyDescent="0.25">
      <c r="H17" s="166" t="s">
        <v>1633</v>
      </c>
      <c r="AE17" t="s">
        <v>1622</v>
      </c>
      <c r="AS17" s="165" t="s">
        <v>1627</v>
      </c>
      <c r="BH17" t="s">
        <v>1630</v>
      </c>
    </row>
    <row r="18" spans="8:60" x14ac:dyDescent="0.25">
      <c r="H18" s="152" t="s">
        <v>1634</v>
      </c>
      <c r="U18" s="160"/>
      <c r="W18" s="157"/>
      <c r="X18" s="163"/>
      <c r="AE18" t="s">
        <v>1623</v>
      </c>
      <c r="AS18" s="151" t="s">
        <v>1623</v>
      </c>
      <c r="BH18" t="s">
        <v>1631</v>
      </c>
    </row>
    <row r="19" spans="8:60" x14ac:dyDescent="0.25">
      <c r="H19" t="s">
        <v>1635</v>
      </c>
      <c r="U19" s="161"/>
      <c r="X19" s="163"/>
      <c r="AE19" t="s">
        <v>1611</v>
      </c>
      <c r="AS19" s="151" t="s">
        <v>1619</v>
      </c>
      <c r="BH19" t="s">
        <v>1651</v>
      </c>
    </row>
    <row r="20" spans="8:60" x14ac:dyDescent="0.25">
      <c r="H20" t="s">
        <v>1637</v>
      </c>
      <c r="U20" s="161"/>
      <c r="W20" s="153"/>
      <c r="X20" s="163"/>
      <c r="AE20" t="s">
        <v>1612</v>
      </c>
      <c r="AS20" s="151" t="s">
        <v>1620</v>
      </c>
      <c r="BH20" t="s">
        <v>1632</v>
      </c>
    </row>
    <row r="21" spans="8:60" x14ac:dyDescent="0.25">
      <c r="U21" s="161"/>
      <c r="AE21" t="s">
        <v>1613</v>
      </c>
      <c r="AS21" s="151" t="s">
        <v>1621</v>
      </c>
      <c r="BH21" t="s">
        <v>1629</v>
      </c>
    </row>
    <row r="22" spans="8:60" x14ac:dyDescent="0.25">
      <c r="U22" s="161"/>
      <c r="AE22" t="s">
        <v>1614</v>
      </c>
      <c r="AS22" s="151"/>
    </row>
    <row r="23" spans="8:60" x14ac:dyDescent="0.25">
      <c r="U23" s="161"/>
      <c r="AE23" t="s">
        <v>1615</v>
      </c>
      <c r="AW23" s="159"/>
      <c r="AY23" s="158"/>
      <c r="BA23" s="164"/>
    </row>
    <row r="24" spans="8:60" x14ac:dyDescent="0.25">
      <c r="U24" s="161"/>
      <c r="AE24" t="s">
        <v>1616</v>
      </c>
    </row>
    <row r="25" spans="8:60" x14ac:dyDescent="0.25">
      <c r="U25" s="161"/>
      <c r="AE25" t="s">
        <v>1617</v>
      </c>
    </row>
    <row r="26" spans="8:60" x14ac:dyDescent="0.25">
      <c r="U26" s="161"/>
      <c r="AW26" s="162"/>
      <c r="AX26" s="178" t="s">
        <v>1644</v>
      </c>
      <c r="AY26" s="178"/>
      <c r="AZ26" s="178"/>
      <c r="BA26" s="178"/>
    </row>
    <row r="27" spans="8:60" s="168" customFormat="1" x14ac:dyDescent="0.25">
      <c r="H27" s="176" t="s">
        <v>1642</v>
      </c>
      <c r="I27" s="176"/>
      <c r="J27" s="176"/>
      <c r="K27" s="176"/>
      <c r="L27" s="176"/>
      <c r="M27" s="176"/>
      <c r="U27" s="169"/>
      <c r="AE27" s="170"/>
      <c r="AX27" s="176" t="s">
        <v>1645</v>
      </c>
      <c r="AY27" s="176"/>
      <c r="AZ27" s="176"/>
      <c r="BA27" s="176"/>
    </row>
    <row r="28" spans="8:60" x14ac:dyDescent="0.25">
      <c r="H28" s="177" t="s">
        <v>1643</v>
      </c>
      <c r="I28" s="177"/>
      <c r="J28" s="177"/>
      <c r="K28" s="177"/>
      <c r="L28" s="177"/>
      <c r="M28" s="177"/>
      <c r="U28" s="161"/>
      <c r="AE28" s="151"/>
      <c r="AX28" s="177" t="s">
        <v>1646</v>
      </c>
      <c r="AY28" s="177"/>
      <c r="AZ28" s="177"/>
      <c r="BA28" s="177"/>
    </row>
    <row r="29" spans="8:60" x14ac:dyDescent="0.25">
      <c r="U29" s="161"/>
      <c r="AE29" s="151"/>
    </row>
    <row r="30" spans="8:60" x14ac:dyDescent="0.25">
      <c r="W30" s="154"/>
      <c r="AE30" s="151"/>
    </row>
    <row r="31" spans="8:60" x14ac:dyDescent="0.25">
      <c r="W31" s="151"/>
      <c r="AE31" s="151"/>
    </row>
    <row r="32" spans="8:60" x14ac:dyDescent="0.25">
      <c r="W32" s="151"/>
    </row>
    <row r="33" spans="23:23" x14ac:dyDescent="0.25">
      <c r="W33" s="151"/>
    </row>
    <row r="34" spans="23:23" x14ac:dyDescent="0.25">
      <c r="W34" s="151"/>
    </row>
  </sheetData>
  <mergeCells count="58">
    <mergeCell ref="C1:J1"/>
    <mergeCell ref="C2:J2"/>
    <mergeCell ref="A6:A10"/>
    <mergeCell ref="B6:B10"/>
    <mergeCell ref="C6:C10"/>
    <mergeCell ref="D6:D10"/>
    <mergeCell ref="E6:E10"/>
    <mergeCell ref="G6:G10"/>
    <mergeCell ref="H6:H10"/>
    <mergeCell ref="F6:F10"/>
    <mergeCell ref="I6:I10"/>
    <mergeCell ref="C3:J3"/>
    <mergeCell ref="BD6:BE8"/>
    <mergeCell ref="BF6:BG8"/>
    <mergeCell ref="O7:O9"/>
    <mergeCell ref="P7:Q7"/>
    <mergeCell ref="R7:R9"/>
    <mergeCell ref="U7:U9"/>
    <mergeCell ref="V7:AG7"/>
    <mergeCell ref="AI7:AI9"/>
    <mergeCell ref="O6:R6"/>
    <mergeCell ref="S6:S9"/>
    <mergeCell ref="T6:T9"/>
    <mergeCell ref="U6:AG6"/>
    <mergeCell ref="AH6:AH9"/>
    <mergeCell ref="AI6:AU6"/>
    <mergeCell ref="AJ7:AU7"/>
    <mergeCell ref="AP8:AR8"/>
    <mergeCell ref="BA7:BC7"/>
    <mergeCell ref="P8:P9"/>
    <mergeCell ref="Q8:Q9"/>
    <mergeCell ref="V8:X8"/>
    <mergeCell ref="Y8:AA8"/>
    <mergeCell ref="AB8:AD8"/>
    <mergeCell ref="AE8:AG8"/>
    <mergeCell ref="AJ8:AL8"/>
    <mergeCell ref="AM8:AO8"/>
    <mergeCell ref="AV6:AW7"/>
    <mergeCell ref="AX6:BC6"/>
    <mergeCell ref="AS8:AU8"/>
    <mergeCell ref="AV8:AV9"/>
    <mergeCell ref="AW8:AW9"/>
    <mergeCell ref="BF2:BG2"/>
    <mergeCell ref="C4:BG4"/>
    <mergeCell ref="H27:M27"/>
    <mergeCell ref="H28:M28"/>
    <mergeCell ref="AX27:BA27"/>
    <mergeCell ref="AX28:BA28"/>
    <mergeCell ref="AX26:BA26"/>
    <mergeCell ref="BA8:BA9"/>
    <mergeCell ref="BB8:BB9"/>
    <mergeCell ref="J6:J10"/>
    <mergeCell ref="K6:K10"/>
    <mergeCell ref="L6:L10"/>
    <mergeCell ref="M6:M10"/>
    <mergeCell ref="N6:N10"/>
    <mergeCell ref="BC8:BC9"/>
    <mergeCell ref="AX7:AZ8"/>
  </mergeCells>
  <dataValidations count="2">
    <dataValidation type="list" allowBlank="1" showInputMessage="1" showErrorMessage="1" sqref="B13:B14">
      <formula1>"43,141,54"</formula1>
    </dataValidation>
    <dataValidation type="list" allowBlank="1" showInputMessage="1" showErrorMessage="1" sqref="E13:E14">
      <formula1>INDIRECT($F13)</formula1>
    </dataValidation>
  </dataValidations>
  <pageMargins left="0.17" right="0.17" top="0.56999999999999995" bottom="0.75" header="0.3" footer="0.3"/>
  <pageSetup scale="19" orientation="landscape" r:id="rId1"/>
  <legacy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'Cac phan loai'!$E$3:$E$16</xm:f>
          </x14:formula1>
          <xm:sqref>A13:A14</xm:sqref>
        </x14:dataValidation>
        <x14:dataValidation type="list" allowBlank="1" showInputMessage="1" showErrorMessage="1">
          <x14:formula1>
            <xm:f>'Cac phan loai'!$B$22:$B$27</xm:f>
          </x14:formula1>
          <xm:sqref>C13:C14</xm:sqref>
        </x14:dataValidation>
        <x14:dataValidation type="list" allowBlank="1" showInputMessage="1" showErrorMessage="1">
          <x14:formula1>
            <xm:f>'Cac phan loai'!$D$21:$J$21</xm:f>
          </x14:formula1>
          <xm:sqref>D13:D14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J25"/>
  <sheetViews>
    <sheetView topLeftCell="T1" zoomScaleNormal="100" workbookViewId="0">
      <selection activeCell="AM4" sqref="AM4"/>
    </sheetView>
  </sheetViews>
  <sheetFormatPr defaultRowHeight="15" outlineLevelCol="1" x14ac:dyDescent="0.25"/>
  <cols>
    <col min="1" max="2" width="9.85546875" hidden="1" customWidth="1"/>
    <col min="3" max="5" width="10.85546875" hidden="1" customWidth="1"/>
    <col min="6" max="6" width="10.85546875" hidden="1" customWidth="1" outlineLevel="1"/>
    <col min="7" max="7" width="23.7109375" hidden="1" customWidth="1" collapsed="1"/>
    <col min="8" max="8" width="23.7109375" customWidth="1"/>
    <col min="9" max="9" width="13.42578125" customWidth="1"/>
    <col min="10" max="12" width="10.85546875" customWidth="1"/>
    <col min="13" max="14" width="9.85546875" customWidth="1"/>
    <col min="15" max="24" width="10.85546875" customWidth="1"/>
    <col min="25" max="26" width="16.28515625" customWidth="1"/>
    <col min="27" max="27" width="12.140625" customWidth="1"/>
    <col min="28" max="28" width="15.5703125" customWidth="1"/>
    <col min="29" max="32" width="11.85546875" customWidth="1"/>
    <col min="33" max="34" width="12.140625" customWidth="1"/>
    <col min="35" max="36" width="18.28515625" customWidth="1"/>
  </cols>
  <sheetData>
    <row r="1" spans="1:62" ht="16.5" x14ac:dyDescent="0.25">
      <c r="A1" s="46"/>
      <c r="B1" s="46"/>
      <c r="C1" s="189" t="s">
        <v>1648</v>
      </c>
      <c r="D1" s="189"/>
      <c r="E1" s="189"/>
      <c r="F1" s="189"/>
      <c r="G1" s="189"/>
      <c r="H1" s="190"/>
      <c r="I1" s="190"/>
      <c r="J1" s="190"/>
      <c r="K1" s="46"/>
      <c r="L1" s="46"/>
      <c r="M1" s="47"/>
      <c r="N1" s="47"/>
      <c r="O1" s="48"/>
      <c r="P1" s="49"/>
      <c r="Q1" s="50"/>
      <c r="R1" s="49"/>
      <c r="S1" s="50"/>
      <c r="T1" s="50"/>
      <c r="U1" s="50"/>
      <c r="V1" s="49"/>
      <c r="W1" s="49"/>
      <c r="X1" s="49"/>
      <c r="Y1" s="49"/>
      <c r="Z1" s="49"/>
      <c r="AA1" s="49"/>
      <c r="AB1" s="49"/>
      <c r="AC1" s="49"/>
      <c r="AD1" s="49"/>
      <c r="AE1" s="49"/>
      <c r="AF1" s="50"/>
      <c r="AG1" s="50"/>
      <c r="AH1" s="50"/>
      <c r="AI1" s="49"/>
      <c r="AJ1" s="49"/>
      <c r="AK1" s="49"/>
      <c r="AL1" s="49"/>
      <c r="AM1" s="49"/>
      <c r="AN1" s="49"/>
      <c r="AO1" s="49"/>
      <c r="AP1" s="49"/>
      <c r="AQ1" s="49"/>
      <c r="AR1" s="51"/>
      <c r="AS1" s="52"/>
      <c r="AT1" s="49"/>
      <c r="AU1" s="49"/>
      <c r="AV1" s="53"/>
      <c r="AW1" s="46"/>
      <c r="AX1" s="46"/>
      <c r="AY1" s="46"/>
      <c r="AZ1" s="46"/>
      <c r="BA1" s="46"/>
      <c r="BB1" s="46"/>
      <c r="BC1" s="46"/>
      <c r="BD1" s="46"/>
      <c r="BE1" s="46"/>
      <c r="BF1" s="46"/>
      <c r="BG1" s="46"/>
      <c r="BH1" s="46"/>
      <c r="BI1" s="46"/>
      <c r="BJ1" s="46"/>
    </row>
    <row r="2" spans="1:62" ht="16.5" x14ac:dyDescent="0.25">
      <c r="A2" s="46"/>
      <c r="B2" s="46"/>
      <c r="C2" s="189" t="s">
        <v>1072</v>
      </c>
      <c r="D2" s="189"/>
      <c r="E2" s="189"/>
      <c r="F2" s="189"/>
      <c r="G2" s="189"/>
      <c r="H2" s="190"/>
      <c r="I2" s="190"/>
      <c r="J2" s="190"/>
      <c r="K2" s="46"/>
      <c r="L2" s="46"/>
      <c r="M2" s="54"/>
      <c r="N2" s="54"/>
      <c r="O2" s="48"/>
      <c r="P2" s="49"/>
      <c r="Q2" s="50"/>
      <c r="R2" s="49"/>
      <c r="S2" s="50"/>
      <c r="T2" s="50"/>
      <c r="U2" s="50"/>
      <c r="V2" s="49"/>
      <c r="W2" s="49"/>
      <c r="X2" s="49"/>
      <c r="Y2" s="49"/>
      <c r="Z2" s="49"/>
      <c r="AA2" s="49"/>
      <c r="AB2" s="49"/>
      <c r="AC2" s="49"/>
      <c r="AD2" s="49"/>
      <c r="AE2" s="49"/>
      <c r="AF2" s="50"/>
      <c r="AG2" s="174" t="s">
        <v>1650</v>
      </c>
      <c r="AH2" s="174"/>
      <c r="AI2" s="49"/>
      <c r="AJ2" s="49"/>
      <c r="AK2" s="49"/>
      <c r="AL2" s="49"/>
      <c r="AM2" s="49"/>
      <c r="AN2" s="49"/>
      <c r="AO2" s="49"/>
      <c r="AP2" s="49"/>
      <c r="AQ2" s="49"/>
      <c r="AR2" s="51"/>
      <c r="AS2" s="52"/>
      <c r="AT2" s="49"/>
      <c r="AU2" s="49"/>
      <c r="AV2" s="55"/>
      <c r="AW2" s="46"/>
      <c r="AX2" s="46"/>
      <c r="AY2" s="46"/>
      <c r="AZ2" s="46"/>
      <c r="BA2" s="46"/>
      <c r="BB2" s="46"/>
      <c r="BC2" s="46"/>
      <c r="BD2" s="46"/>
      <c r="BE2" s="46"/>
      <c r="BF2" s="46"/>
      <c r="BG2" s="46"/>
      <c r="BH2" s="46"/>
      <c r="BI2" s="46"/>
      <c r="BJ2" s="46"/>
    </row>
    <row r="3" spans="1:62" ht="16.5" x14ac:dyDescent="0.25">
      <c r="A3" s="46"/>
      <c r="B3" s="46"/>
      <c r="C3" s="195" t="s">
        <v>1647</v>
      </c>
      <c r="D3" s="195"/>
      <c r="E3" s="195"/>
      <c r="F3" s="195"/>
      <c r="G3" s="195"/>
      <c r="H3" s="196"/>
      <c r="I3" s="196"/>
      <c r="J3" s="196"/>
      <c r="K3" s="56"/>
      <c r="L3" s="56"/>
      <c r="M3" s="48"/>
      <c r="N3" s="48"/>
      <c r="O3" s="48"/>
      <c r="P3" s="49"/>
      <c r="Q3" s="50"/>
      <c r="R3" s="49"/>
      <c r="S3" s="50"/>
      <c r="T3" s="50"/>
      <c r="U3" s="50"/>
      <c r="V3" s="49"/>
      <c r="W3" s="49"/>
      <c r="X3" s="49"/>
      <c r="Y3" s="49"/>
      <c r="Z3" s="49"/>
      <c r="AA3" s="49"/>
      <c r="AB3" s="49"/>
      <c r="AC3" s="49"/>
      <c r="AD3" s="49"/>
      <c r="AE3" s="49"/>
      <c r="AF3" s="50"/>
      <c r="AG3" s="50"/>
      <c r="AH3" s="50"/>
      <c r="AI3" s="49"/>
      <c r="AJ3" s="49"/>
      <c r="AK3" s="49"/>
      <c r="AL3" s="49"/>
      <c r="AM3" s="49"/>
      <c r="AN3" s="49"/>
      <c r="AO3" s="49"/>
      <c r="AP3" s="49"/>
      <c r="AQ3" s="49"/>
      <c r="AR3" s="51"/>
      <c r="AS3" s="52"/>
      <c r="AT3" s="49"/>
      <c r="AU3" s="49"/>
      <c r="AV3" s="55"/>
      <c r="AW3" s="46"/>
      <c r="AX3" s="46"/>
      <c r="AY3" s="46"/>
      <c r="AZ3" s="46"/>
      <c r="BA3" s="46"/>
      <c r="BB3" s="46"/>
      <c r="BC3" s="46"/>
      <c r="BD3" s="46"/>
      <c r="BE3" s="46"/>
      <c r="BF3" s="46"/>
      <c r="BG3" s="46"/>
      <c r="BH3" s="46"/>
      <c r="BI3" s="46"/>
      <c r="BJ3" s="46"/>
    </row>
    <row r="4" spans="1:62" ht="18.75" x14ac:dyDescent="0.25">
      <c r="A4" s="46"/>
      <c r="B4" s="46"/>
      <c r="C4" s="175" t="s">
        <v>1641</v>
      </c>
      <c r="D4" s="175"/>
      <c r="E4" s="175"/>
      <c r="F4" s="175"/>
      <c r="G4" s="175"/>
      <c r="H4" s="175"/>
      <c r="I4" s="175"/>
      <c r="J4" s="175"/>
      <c r="K4" s="175"/>
      <c r="L4" s="175"/>
      <c r="M4" s="175"/>
      <c r="N4" s="175"/>
      <c r="O4" s="175"/>
      <c r="P4" s="175"/>
      <c r="Q4" s="175"/>
      <c r="R4" s="175"/>
      <c r="S4" s="175"/>
      <c r="T4" s="175"/>
      <c r="U4" s="175"/>
      <c r="V4" s="175"/>
      <c r="W4" s="175"/>
      <c r="X4" s="175"/>
      <c r="Y4" s="175"/>
      <c r="Z4" s="175"/>
      <c r="AA4" s="175"/>
      <c r="AB4" s="175"/>
      <c r="AC4" s="175"/>
      <c r="AD4" s="175"/>
      <c r="AE4" s="175"/>
      <c r="AF4" s="175"/>
      <c r="AG4" s="175"/>
      <c r="AH4" s="175"/>
      <c r="AI4" s="57"/>
      <c r="AJ4" s="57"/>
      <c r="AK4" s="57"/>
      <c r="AL4" s="57"/>
      <c r="AM4" s="57"/>
      <c r="AN4" s="57"/>
      <c r="AO4" s="57"/>
      <c r="AP4" s="57"/>
      <c r="AQ4" s="57"/>
      <c r="AR4" s="57"/>
      <c r="AS4" s="57"/>
      <c r="AT4" s="57"/>
      <c r="AU4" s="57"/>
      <c r="AV4" s="57"/>
      <c r="AW4" s="46"/>
      <c r="AX4" s="46"/>
      <c r="AY4" s="46"/>
      <c r="AZ4" s="46"/>
      <c r="BA4" s="46"/>
      <c r="BB4" s="46"/>
      <c r="BC4" s="46"/>
      <c r="BD4" s="46"/>
      <c r="BE4" s="46"/>
      <c r="BF4" s="46"/>
      <c r="BG4" s="46"/>
      <c r="BH4" s="46"/>
      <c r="BI4" s="46"/>
      <c r="BJ4" s="46"/>
    </row>
    <row r="5" spans="1:62" ht="15.75" x14ac:dyDescent="0.25">
      <c r="A5" s="72"/>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row>
    <row r="6" spans="1:62" ht="15.6" customHeight="1" x14ac:dyDescent="0.25">
      <c r="A6" s="191" t="s">
        <v>2</v>
      </c>
      <c r="B6" s="191" t="s">
        <v>1073</v>
      </c>
      <c r="C6" s="191" t="s">
        <v>1074</v>
      </c>
      <c r="D6" s="191" t="s">
        <v>1075</v>
      </c>
      <c r="E6" s="191" t="s">
        <v>1076</v>
      </c>
      <c r="F6" s="192" t="s">
        <v>1256</v>
      </c>
      <c r="G6" s="191" t="s">
        <v>1077</v>
      </c>
      <c r="H6" s="191" t="s">
        <v>1078</v>
      </c>
      <c r="I6" s="192" t="s">
        <v>1549</v>
      </c>
      <c r="J6" s="180" t="s">
        <v>5</v>
      </c>
      <c r="K6" s="180" t="s">
        <v>6</v>
      </c>
      <c r="L6" s="180" t="s">
        <v>7</v>
      </c>
      <c r="M6" s="182" t="s">
        <v>1079</v>
      </c>
      <c r="N6" s="179" t="s">
        <v>1080</v>
      </c>
      <c r="O6" s="200" t="s">
        <v>1174</v>
      </c>
      <c r="P6" s="200" t="s">
        <v>1175</v>
      </c>
      <c r="Q6" s="179" t="s">
        <v>1081</v>
      </c>
      <c r="R6" s="179"/>
      <c r="S6" s="179"/>
      <c r="T6" s="179"/>
      <c r="U6" s="199" t="s">
        <v>1082</v>
      </c>
      <c r="V6" s="186" t="s">
        <v>1176</v>
      </c>
      <c r="W6" s="186"/>
      <c r="X6" s="186"/>
      <c r="Y6" s="186" t="s">
        <v>1086</v>
      </c>
      <c r="Z6" s="186"/>
      <c r="AA6" s="201" t="s">
        <v>1177</v>
      </c>
      <c r="AB6" s="201"/>
      <c r="AC6" s="201"/>
      <c r="AD6" s="201"/>
      <c r="AE6" s="201"/>
      <c r="AF6" s="201"/>
      <c r="AG6" s="201"/>
      <c r="AH6" s="201"/>
      <c r="AI6" s="72"/>
      <c r="AJ6" s="72"/>
    </row>
    <row r="7" spans="1:62" ht="15.75" x14ac:dyDescent="0.25">
      <c r="A7" s="191"/>
      <c r="B7" s="191"/>
      <c r="C7" s="191"/>
      <c r="D7" s="191"/>
      <c r="E7" s="191"/>
      <c r="F7" s="193"/>
      <c r="G7" s="191"/>
      <c r="H7" s="191"/>
      <c r="I7" s="193"/>
      <c r="J7" s="180"/>
      <c r="K7" s="180"/>
      <c r="L7" s="180"/>
      <c r="M7" s="182"/>
      <c r="N7" s="179"/>
      <c r="O7" s="200"/>
      <c r="P7" s="200"/>
      <c r="Q7" s="179" t="s">
        <v>1090</v>
      </c>
      <c r="R7" s="199" t="s">
        <v>1091</v>
      </c>
      <c r="S7" s="199"/>
      <c r="T7" s="199" t="s">
        <v>1092</v>
      </c>
      <c r="U7" s="199"/>
      <c r="V7" s="186"/>
      <c r="W7" s="186"/>
      <c r="X7" s="186"/>
      <c r="Y7" s="186"/>
      <c r="Z7" s="186"/>
      <c r="AA7" s="205" t="s">
        <v>1178</v>
      </c>
      <c r="AB7" s="207" t="s">
        <v>1190</v>
      </c>
      <c r="AC7" s="202" t="s">
        <v>1179</v>
      </c>
      <c r="AD7" s="202" t="s">
        <v>1180</v>
      </c>
      <c r="AE7" s="202" t="s">
        <v>1181</v>
      </c>
      <c r="AF7" s="202" t="s">
        <v>1182</v>
      </c>
      <c r="AG7" s="197" t="s">
        <v>1183</v>
      </c>
      <c r="AH7" s="197" t="s">
        <v>1184</v>
      </c>
      <c r="AI7" s="72"/>
      <c r="AJ7" s="72"/>
    </row>
    <row r="8" spans="1:62" ht="15.75" x14ac:dyDescent="0.25">
      <c r="A8" s="191"/>
      <c r="B8" s="191"/>
      <c r="C8" s="191"/>
      <c r="D8" s="191"/>
      <c r="E8" s="191"/>
      <c r="F8" s="193"/>
      <c r="G8" s="191"/>
      <c r="H8" s="191"/>
      <c r="I8" s="193"/>
      <c r="J8" s="180"/>
      <c r="K8" s="180"/>
      <c r="L8" s="180"/>
      <c r="M8" s="182"/>
      <c r="N8" s="179"/>
      <c r="O8" s="200"/>
      <c r="P8" s="200"/>
      <c r="Q8" s="179"/>
      <c r="R8" s="199" t="s">
        <v>1099</v>
      </c>
      <c r="S8" s="199" t="s">
        <v>1100</v>
      </c>
      <c r="T8" s="199"/>
      <c r="U8" s="199"/>
      <c r="V8" s="186" t="s">
        <v>1185</v>
      </c>
      <c r="W8" s="200" t="s">
        <v>1084</v>
      </c>
      <c r="X8" s="200"/>
      <c r="Y8" s="200" t="s">
        <v>1107</v>
      </c>
      <c r="Z8" s="200" t="s">
        <v>1108</v>
      </c>
      <c r="AA8" s="205"/>
      <c r="AB8" s="207"/>
      <c r="AC8" s="202"/>
      <c r="AD8" s="202"/>
      <c r="AE8" s="202"/>
      <c r="AF8" s="202"/>
      <c r="AG8" s="197"/>
      <c r="AH8" s="197"/>
      <c r="AI8" s="72"/>
      <c r="AJ8" s="72"/>
    </row>
    <row r="9" spans="1:62" ht="63" x14ac:dyDescent="0.25">
      <c r="A9" s="191"/>
      <c r="B9" s="191"/>
      <c r="C9" s="191"/>
      <c r="D9" s="191"/>
      <c r="E9" s="191"/>
      <c r="F9" s="193"/>
      <c r="G9" s="191"/>
      <c r="H9" s="191"/>
      <c r="I9" s="193"/>
      <c r="J9" s="180"/>
      <c r="K9" s="180"/>
      <c r="L9" s="180"/>
      <c r="M9" s="182"/>
      <c r="N9" s="179"/>
      <c r="O9" s="200"/>
      <c r="P9" s="200"/>
      <c r="Q9" s="179"/>
      <c r="R9" s="199"/>
      <c r="S9" s="199"/>
      <c r="T9" s="199"/>
      <c r="U9" s="199"/>
      <c r="V9" s="186"/>
      <c r="W9" s="73" t="s">
        <v>1186</v>
      </c>
      <c r="X9" s="73" t="s">
        <v>1187</v>
      </c>
      <c r="Y9" s="200"/>
      <c r="Z9" s="200"/>
      <c r="AA9" s="205"/>
      <c r="AB9" s="207"/>
      <c r="AC9" s="202"/>
      <c r="AD9" s="202"/>
      <c r="AE9" s="202"/>
      <c r="AF9" s="202"/>
      <c r="AG9" s="197"/>
      <c r="AH9" s="197"/>
      <c r="AI9" s="72"/>
      <c r="AJ9" s="72"/>
    </row>
    <row r="10" spans="1:62" ht="63.75" thickBot="1" x14ac:dyDescent="0.3">
      <c r="A10" s="191"/>
      <c r="B10" s="191"/>
      <c r="C10" s="191"/>
      <c r="D10" s="191"/>
      <c r="E10" s="191"/>
      <c r="F10" s="194"/>
      <c r="G10" s="192"/>
      <c r="H10" s="192"/>
      <c r="I10" s="193"/>
      <c r="J10" s="181"/>
      <c r="K10" s="181"/>
      <c r="L10" s="181"/>
      <c r="M10" s="183"/>
      <c r="N10" s="184"/>
      <c r="O10" s="204"/>
      <c r="P10" s="204"/>
      <c r="Q10" s="126" t="s">
        <v>1115</v>
      </c>
      <c r="R10" s="67" t="s">
        <v>1115</v>
      </c>
      <c r="S10" s="67" t="s">
        <v>1115</v>
      </c>
      <c r="T10" s="67" t="s">
        <v>1115</v>
      </c>
      <c r="U10" s="67" t="s">
        <v>1116</v>
      </c>
      <c r="V10" s="126" t="s">
        <v>1116</v>
      </c>
      <c r="W10" s="67" t="s">
        <v>1116</v>
      </c>
      <c r="X10" s="67" t="s">
        <v>1116</v>
      </c>
      <c r="Y10" s="67" t="s">
        <v>1116</v>
      </c>
      <c r="Z10" s="67" t="s">
        <v>1116</v>
      </c>
      <c r="AA10" s="206"/>
      <c r="AB10" s="208"/>
      <c r="AC10" s="203"/>
      <c r="AD10" s="203"/>
      <c r="AE10" s="203"/>
      <c r="AF10" s="203"/>
      <c r="AG10" s="198"/>
      <c r="AH10" s="198"/>
      <c r="AI10" s="147" t="s">
        <v>1188</v>
      </c>
      <c r="AJ10" s="147" t="s">
        <v>1189</v>
      </c>
    </row>
    <row r="11" spans="1:62" s="133" customFormat="1" ht="25.5" customHeight="1" x14ac:dyDescent="0.25">
      <c r="A11" s="131"/>
      <c r="B11" s="131"/>
      <c r="C11" s="131"/>
      <c r="D11" s="131"/>
      <c r="E11" s="131"/>
      <c r="F11" s="131"/>
      <c r="G11" s="132" t="s">
        <v>1553</v>
      </c>
      <c r="H11" s="132" t="s">
        <v>1554</v>
      </c>
      <c r="I11" s="132" t="s">
        <v>1555</v>
      </c>
      <c r="J11" s="132" t="s">
        <v>1556</v>
      </c>
      <c r="K11" s="132" t="s">
        <v>1557</v>
      </c>
      <c r="L11" s="132" t="s">
        <v>1558</v>
      </c>
      <c r="M11" s="129" t="s">
        <v>1604</v>
      </c>
      <c r="N11" s="129" t="s">
        <v>1605</v>
      </c>
      <c r="O11" s="129" t="s">
        <v>1606</v>
      </c>
      <c r="P11" s="129" t="s">
        <v>1607</v>
      </c>
      <c r="Q11" s="129" t="s">
        <v>1608</v>
      </c>
      <c r="R11" s="129">
        <v>2</v>
      </c>
      <c r="S11" s="129">
        <v>3</v>
      </c>
      <c r="T11" s="129">
        <v>4</v>
      </c>
      <c r="U11" s="129">
        <v>5</v>
      </c>
      <c r="V11" s="129" t="s">
        <v>1609</v>
      </c>
      <c r="W11" s="129">
        <v>7</v>
      </c>
      <c r="X11" s="129">
        <v>8</v>
      </c>
      <c r="Y11" s="129">
        <v>9</v>
      </c>
      <c r="Z11" s="129">
        <v>10</v>
      </c>
      <c r="AA11" s="129">
        <v>11</v>
      </c>
      <c r="AB11" s="129">
        <v>12</v>
      </c>
      <c r="AC11" s="129">
        <v>13</v>
      </c>
      <c r="AD11" s="129">
        <v>14</v>
      </c>
      <c r="AE11" s="129">
        <v>15</v>
      </c>
      <c r="AF11" s="129">
        <v>16</v>
      </c>
      <c r="AG11" s="129">
        <v>17</v>
      </c>
      <c r="AH11" s="129">
        <v>18</v>
      </c>
      <c r="AI11" s="129">
        <v>19</v>
      </c>
      <c r="AJ11" s="129">
        <v>20</v>
      </c>
    </row>
    <row r="12" spans="1:62" ht="63" hidden="1" x14ac:dyDescent="0.25">
      <c r="A12" s="62" t="s">
        <v>1118</v>
      </c>
      <c r="B12" s="63" t="s">
        <v>1119</v>
      </c>
      <c r="C12" s="62" t="s">
        <v>1542</v>
      </c>
      <c r="D12" s="62" t="s">
        <v>1543</v>
      </c>
      <c r="E12" s="62" t="s">
        <v>1544</v>
      </c>
      <c r="F12" s="62" t="s">
        <v>1545</v>
      </c>
      <c r="G12" s="62" t="s">
        <v>1120</v>
      </c>
      <c r="H12" s="62" t="s">
        <v>1121</v>
      </c>
      <c r="I12" s="62" t="s">
        <v>1548</v>
      </c>
      <c r="J12" s="62" t="s">
        <v>1122</v>
      </c>
      <c r="K12" s="62" t="s">
        <v>1123</v>
      </c>
      <c r="L12" s="62" t="s">
        <v>1124</v>
      </c>
      <c r="M12" s="142" t="s">
        <v>1125</v>
      </c>
      <c r="N12" s="142" t="s">
        <v>1126</v>
      </c>
      <c r="O12" s="143" t="s">
        <v>1191</v>
      </c>
      <c r="P12" s="143" t="s">
        <v>1192</v>
      </c>
      <c r="Q12" s="143" t="s">
        <v>1193</v>
      </c>
      <c r="R12" s="143" t="s">
        <v>1194</v>
      </c>
      <c r="S12" s="143" t="s">
        <v>1195</v>
      </c>
      <c r="T12" s="143" t="s">
        <v>1196</v>
      </c>
      <c r="U12" s="143" t="s">
        <v>1197</v>
      </c>
      <c r="V12" s="143" t="s">
        <v>1198</v>
      </c>
      <c r="W12" s="143" t="s">
        <v>1199</v>
      </c>
      <c r="X12" s="143" t="s">
        <v>1200</v>
      </c>
      <c r="Y12" s="143" t="s">
        <v>1201</v>
      </c>
      <c r="Z12" s="143" t="s">
        <v>1202</v>
      </c>
      <c r="AA12" s="144" t="s">
        <v>1203</v>
      </c>
      <c r="AB12" s="143" t="s">
        <v>1204</v>
      </c>
      <c r="AC12" s="143" t="s">
        <v>1205</v>
      </c>
      <c r="AD12" s="143" t="s">
        <v>1206</v>
      </c>
      <c r="AE12" s="143" t="s">
        <v>1207</v>
      </c>
      <c r="AF12" s="143" t="s">
        <v>1208</v>
      </c>
      <c r="AG12" s="145" t="s">
        <v>1209</v>
      </c>
      <c r="AH12" s="145" t="s">
        <v>1210</v>
      </c>
      <c r="AI12" s="146" t="s">
        <v>1188</v>
      </c>
      <c r="AJ12" s="146" t="s">
        <v>1189</v>
      </c>
    </row>
    <row r="13" spans="1:62" ht="32.25" customHeight="1" x14ac:dyDescent="0.25">
      <c r="A13" s="94"/>
      <c r="B13" s="94"/>
      <c r="C13" s="95"/>
      <c r="D13" s="95"/>
      <c r="E13" s="95"/>
      <c r="F13" s="96" t="str">
        <f>IF(Bieu3_43[[#This Row],[2020-V4]]&lt;&gt;"","CT_"&amp;LEFT(Bieu3_43[[#This Row],[2020-V4]],1),"")</f>
        <v/>
      </c>
      <c r="G13" s="95" t="s">
        <v>1547</v>
      </c>
      <c r="H13" s="128" t="str">
        <f>Bieu2_43[[#This Row],[2020-V11]]</f>
        <v>Trường THPT ABC</v>
      </c>
      <c r="I13" s="156">
        <f>Bieu2_43[[#This Row],[2020-V112]]</f>
        <v>0</v>
      </c>
      <c r="J13" s="94">
        <f>Bieu2_43[[#This Row],[2020-V12]]</f>
        <v>0</v>
      </c>
      <c r="K13" s="150">
        <f>Bieu2_43[[#This Row],[2020-V13]]</f>
        <v>0</v>
      </c>
      <c r="L13" s="150">
        <f>Bieu2_43[[#This Row],[2020-V14]]</f>
        <v>0</v>
      </c>
      <c r="M13" s="148">
        <f>Bieu2_43[[#This Row],[2020-A1]]</f>
        <v>0</v>
      </c>
      <c r="N13" s="149">
        <f>Bieu2_43[[#This Row],[2020-A2]]</f>
        <v>0</v>
      </c>
      <c r="O13" s="149" t="s">
        <v>65</v>
      </c>
      <c r="P13" s="148"/>
      <c r="Q13" s="118">
        <f>SUM(Bieu3_43[[#This Row],[2020-A51]],Bieu3_43[[#This Row],[2020-A52]])</f>
        <v>0</v>
      </c>
      <c r="R13" s="115">
        <f>Bieu2_43[[#This Row],[2020-A4]]</f>
        <v>0</v>
      </c>
      <c r="S13" s="115">
        <f>Bieu2_43[[#This Row],[2020-A5]]</f>
        <v>0</v>
      </c>
      <c r="T13" s="115">
        <f>Bieu2_43[[#This Row],[2020-A6]]</f>
        <v>0</v>
      </c>
      <c r="U13" s="115">
        <f>Bieu2_43[[#This Row],[2020-A7]]</f>
        <v>0</v>
      </c>
      <c r="V13" s="118">
        <f>SUM(Bieu3_43[[#This Row],[2020-A55]],Bieu3_43[[#This Row],[2020-A56]])</f>
        <v>0</v>
      </c>
      <c r="W13" s="116"/>
      <c r="X13" s="116"/>
      <c r="Y13" s="115">
        <f>Bieu2_43[[#This Row],[2020-A35]]</f>
        <v>0</v>
      </c>
      <c r="Z13" s="115">
        <f>Bieu2_43[[#This Row],[2020-A36]]</f>
        <v>0</v>
      </c>
      <c r="AA13" s="167" t="e">
        <f>Bieu2_43[[#This Row],[2020-A39]]/Bieu2_43[[#This Row],[2020-A7]]</f>
        <v>#DIV/0!</v>
      </c>
      <c r="AB13" s="118" t="e">
        <f>IF(Bieu3_43[[#This Row],[2020-A59]]&lt;&gt;0,IF(Bieu3_43[[#This Row],[2020-A59]]&lt;1,"Dưới 01 lần lương",IF(AND(Bieu3_43[[#This Row],[2020-A59]]&gt;=1,Bieu3_43[[#This Row],[2020-A59]]&lt;=2),"Từ 1 lần đến 2 lần lương",IF(AND(Bieu3_43[[#This Row],[2020-A59]]&gt;2,Bieu3_43[[#This Row],[2020-A59]]&lt;=3),"Từ trên 2 lần đến 3 lần lương","Từ trên 3 lần lương"))),"")</f>
        <v>#DIV/0!</v>
      </c>
      <c r="AC13" s="118" t="e">
        <f>IF(Bieu3_43[[#This Row],[2020-A59]]&lt;&gt;0,IF(Bieu3_43[[#This Row],[2020-A59]]&lt;1,1,),)</f>
        <v>#DIV/0!</v>
      </c>
      <c r="AD13" s="118" t="e">
        <f>IF(Bieu3_43[[#This Row],[2020-A59]]&lt;&gt;0,IF(AND(Bieu3_43[[#This Row],[2020-A59]]&gt;=1,Bieu3_43[[#This Row],[2020-A59]]&lt;=2),1,),)</f>
        <v>#DIV/0!</v>
      </c>
      <c r="AE13" s="118" t="e">
        <f>IF(Bieu3_43[[#This Row],[2020-A59]]&lt;&gt;0,IF(AND(Bieu3_43[[#This Row],[2020-A59]]&gt;2,Bieu3_43[[#This Row],[2020-A59]]&lt;=3),1,),)</f>
        <v>#DIV/0!</v>
      </c>
      <c r="AF13" s="118" t="e">
        <f>IF(Bieu3_43[[#This Row],[2020-A59]]&lt;&gt;0,IF(Bieu3_43[[#This Row],[2020-A59]]&gt;3,1,),)</f>
        <v>#DIV/0!</v>
      </c>
      <c r="AG13" s="114"/>
      <c r="AH13" s="114"/>
      <c r="AI13" s="119" t="str">
        <f>IF(Bieu2_43[[#This Row],[2020-A35]]=0,"",ROUND(Bieu3_43[[#This Row],[2020-A57]],0)=ROUND(Bieu2_43[[#This Row],[2020-A35]],0))</f>
        <v/>
      </c>
      <c r="AJ13" s="119" t="str">
        <f>IF(Bieu2_43[[#This Row],[2020-A36]]=0,"",ROUND(Bieu3_43[[#This Row],[2020-A58]],0)=ROUND(Bieu2_43[[#This Row],[2020-A36]],0))</f>
        <v/>
      </c>
    </row>
    <row r="14" spans="1:62" ht="32.25" hidden="1" customHeight="1" x14ac:dyDescent="0.25">
      <c r="A14" s="94"/>
      <c r="B14" s="94"/>
      <c r="C14" s="95"/>
      <c r="D14" s="95"/>
      <c r="E14" s="95"/>
      <c r="F14" s="96" t="str">
        <f>IF(Bieu3_43[[#This Row],[2020-V4]]&lt;&gt;"","CT_"&amp;LEFT(Bieu3_43[[#This Row],[2020-V4]],1),"")</f>
        <v/>
      </c>
      <c r="G14" s="95" t="s">
        <v>1547</v>
      </c>
      <c r="H14" s="128" t="s">
        <v>1552</v>
      </c>
      <c r="I14" s="156" t="str">
        <f>Bieu2_43[[#This Row],[2020-V112]]</f>
        <v>123456</v>
      </c>
      <c r="J14" s="94">
        <v>422</v>
      </c>
      <c r="K14" s="150" t="s">
        <v>1550</v>
      </c>
      <c r="L14" s="150" t="s">
        <v>1551</v>
      </c>
      <c r="M14" s="148">
        <v>1</v>
      </c>
      <c r="N14" s="148">
        <v>2</v>
      </c>
      <c r="O14" s="149" t="s">
        <v>65</v>
      </c>
      <c r="P14" s="114"/>
      <c r="Q14" s="118">
        <f>SUM(Bieu3_43[[#This Row],[2020-A51]],Bieu3_43[[#This Row],[2020-A52]])</f>
        <v>0</v>
      </c>
      <c r="R14" s="115">
        <f>Bieu2_43[[#This Row],[2020-A4]]</f>
        <v>0</v>
      </c>
      <c r="S14" s="115">
        <f>Bieu2_43[[#This Row],[2020-A5]]</f>
        <v>0</v>
      </c>
      <c r="T14" s="115">
        <f>Bieu2_43[[#This Row],[2020-A6]]</f>
        <v>0</v>
      </c>
      <c r="U14" s="115">
        <f>Bieu2_43[[#This Row],[2020-A7]]</f>
        <v>6540.9244079999999</v>
      </c>
      <c r="V14" s="118">
        <f>SUM(Bieu3_43[[#This Row],[2020-A55]],Bieu3_43[[#This Row],[2020-A56]])</f>
        <v>0</v>
      </c>
      <c r="W14" s="116"/>
      <c r="X14" s="116"/>
      <c r="Y14" s="115"/>
      <c r="Z14" s="115">
        <f>Bieu2_43[[#This Row],[2020-A36]]</f>
        <v>0</v>
      </c>
      <c r="AA14" s="117">
        <f>Bieu2_43[[#This Row],[2020-A39]]/Bieu2_43[[#This Row],[2020-A7]]</f>
        <v>0</v>
      </c>
      <c r="AB14" s="118" t="str">
        <f>IF(Bieu3_43[[#This Row],[2020-A59]]&lt;&gt;0,IF(Bieu3_43[[#This Row],[2020-A59]]&lt;1,"Dưới 01 lần lương",IF(AND(Bieu3_43[[#This Row],[2020-A59]]&gt;=1,Bieu3_43[[#This Row],[2020-A59]]&lt;=2),"Từ 1 lần đến 2 lần lương",IF(AND(Bieu3_43[[#This Row],[2020-A59]]&gt;2,Bieu3_43[[#This Row],[2020-A59]]&lt;=3),"Từ trên 2 lần đến 3 lần lương","Từ trên 3 lần lương"))),"")</f>
        <v/>
      </c>
      <c r="AC14" s="118">
        <f>IF(Bieu3_43[[#This Row],[2020-A59]]&lt;&gt;0,IF(Bieu3_43[[#This Row],[2020-A59]]&lt;1,1,),)</f>
        <v>0</v>
      </c>
      <c r="AD14" s="118">
        <f>IF(Bieu3_43[[#This Row],[2020-A59]]&lt;&gt;0,IF(AND(Bieu3_43[[#This Row],[2020-A59]]&gt;=1,Bieu3_43[[#This Row],[2020-A59]]&lt;=2),1,),)</f>
        <v>0</v>
      </c>
      <c r="AE14" s="118">
        <f>IF(Bieu3_43[[#This Row],[2020-A59]]&lt;&gt;0,IF(AND(Bieu3_43[[#This Row],[2020-A59]]&gt;2,Bieu3_43[[#This Row],[2020-A59]]&lt;=3),1,),)</f>
        <v>0</v>
      </c>
      <c r="AF14" s="118">
        <f>IF(Bieu3_43[[#This Row],[2020-A59]]&lt;&gt;0,IF(Bieu3_43[[#This Row],[2020-A59]]&gt;3,1,),)</f>
        <v>0</v>
      </c>
      <c r="AG14" s="114"/>
      <c r="AH14" s="114"/>
      <c r="AI14" s="118" t="str">
        <f>IF(Bieu2_43[[#This Row],[2020-A35]]=0,"",ROUND(Bieu3_43[[#This Row],[2020-A57]],0)=ROUND(Bieu2_43[[#This Row],[2020-A35]],0))</f>
        <v/>
      </c>
      <c r="AJ14" s="118" t="str">
        <f>IF(Bieu2_43[[#This Row],[2020-A36]]=0,"",ROUND(Bieu3_43[[#This Row],[2020-A58]],0)=ROUND(Bieu2_43[[#This Row],[2020-A36]],0))</f>
        <v/>
      </c>
    </row>
    <row r="16" spans="1:62" x14ac:dyDescent="0.25">
      <c r="AI16" s="166" t="s">
        <v>1628</v>
      </c>
    </row>
    <row r="17" spans="8:35" x14ac:dyDescent="0.25">
      <c r="H17" s="166" t="s">
        <v>1633</v>
      </c>
      <c r="AI17" t="s">
        <v>1638</v>
      </c>
    </row>
    <row r="18" spans="8:35" x14ac:dyDescent="0.25">
      <c r="H18" s="152" t="s">
        <v>1634</v>
      </c>
      <c r="AI18" t="s">
        <v>1631</v>
      </c>
    </row>
    <row r="19" spans="8:35" x14ac:dyDescent="0.25">
      <c r="H19" t="s">
        <v>1635</v>
      </c>
      <c r="AI19" t="s">
        <v>1652</v>
      </c>
    </row>
    <row r="20" spans="8:35" x14ac:dyDescent="0.25">
      <c r="H20" t="s">
        <v>1637</v>
      </c>
      <c r="AI20" t="s">
        <v>1639</v>
      </c>
    </row>
    <row r="21" spans="8:35" x14ac:dyDescent="0.25">
      <c r="AI21" t="s">
        <v>1640</v>
      </c>
    </row>
    <row r="23" spans="8:35" x14ac:dyDescent="0.25">
      <c r="Z23" s="178" t="s">
        <v>1644</v>
      </c>
      <c r="AA23" s="178"/>
      <c r="AB23" s="178"/>
      <c r="AC23" s="178"/>
    </row>
    <row r="24" spans="8:35" x14ac:dyDescent="0.25">
      <c r="H24" s="176" t="s">
        <v>1642</v>
      </c>
      <c r="I24" s="176"/>
      <c r="J24" s="176"/>
      <c r="K24" s="176"/>
      <c r="L24" s="176"/>
      <c r="M24" s="176"/>
      <c r="Z24" s="176" t="s">
        <v>1645</v>
      </c>
      <c r="AA24" s="176"/>
      <c r="AB24" s="176"/>
      <c r="AC24" s="176"/>
    </row>
    <row r="25" spans="8:35" x14ac:dyDescent="0.25">
      <c r="H25" s="177" t="s">
        <v>1643</v>
      </c>
      <c r="I25" s="177"/>
      <c r="J25" s="177"/>
      <c r="K25" s="177"/>
      <c r="L25" s="177"/>
      <c r="M25" s="177"/>
      <c r="Z25" s="177" t="s">
        <v>1646</v>
      </c>
      <c r="AA25" s="177"/>
      <c r="AB25" s="177"/>
      <c r="AC25" s="177"/>
    </row>
  </sheetData>
  <mergeCells count="48">
    <mergeCell ref="K6:K10"/>
    <mergeCell ref="L6:L10"/>
    <mergeCell ref="M6:M10"/>
    <mergeCell ref="I6:I10"/>
    <mergeCell ref="C3:J3"/>
    <mergeCell ref="C1:J1"/>
    <mergeCell ref="C2:J2"/>
    <mergeCell ref="G6:G10"/>
    <mergeCell ref="F6:F10"/>
    <mergeCell ref="H6:H10"/>
    <mergeCell ref="J6:J10"/>
    <mergeCell ref="A6:A10"/>
    <mergeCell ref="B6:B10"/>
    <mergeCell ref="C6:C10"/>
    <mergeCell ref="D6:D10"/>
    <mergeCell ref="E6:E10"/>
    <mergeCell ref="V6:X7"/>
    <mergeCell ref="AF7:AF10"/>
    <mergeCell ref="AG7:AG10"/>
    <mergeCell ref="N6:N10"/>
    <mergeCell ref="O6:O10"/>
    <mergeCell ref="P6:P10"/>
    <mergeCell ref="Q6:T6"/>
    <mergeCell ref="U6:U9"/>
    <mergeCell ref="Q7:Q9"/>
    <mergeCell ref="R7:S7"/>
    <mergeCell ref="T7:T9"/>
    <mergeCell ref="AC7:AC10"/>
    <mergeCell ref="AD7:AD10"/>
    <mergeCell ref="AE7:AE10"/>
    <mergeCell ref="AA7:AA10"/>
    <mergeCell ref="AB7:AB10"/>
    <mergeCell ref="AG2:AH2"/>
    <mergeCell ref="C4:AH4"/>
    <mergeCell ref="H24:M24"/>
    <mergeCell ref="H25:M25"/>
    <mergeCell ref="Z23:AC23"/>
    <mergeCell ref="Z24:AC24"/>
    <mergeCell ref="Z25:AC25"/>
    <mergeCell ref="AH7:AH10"/>
    <mergeCell ref="R8:R9"/>
    <mergeCell ref="S8:S9"/>
    <mergeCell ref="V8:V9"/>
    <mergeCell ref="W8:X8"/>
    <mergeCell ref="Y8:Y9"/>
    <mergeCell ref="Z8:Z9"/>
    <mergeCell ref="Y6:Z7"/>
    <mergeCell ref="AA6:AH6"/>
  </mergeCells>
  <dataValidations count="2">
    <dataValidation type="list" allowBlank="1" showInputMessage="1" showErrorMessage="1" sqref="B13:B14">
      <formula1>"43,141,54"</formula1>
    </dataValidation>
    <dataValidation type="list" allowBlank="1" showInputMessage="1" showErrorMessage="1" sqref="E13:E14">
      <formula1>INDIRECT($F13)</formula1>
    </dataValidation>
  </dataValidations>
  <pageMargins left="0.17" right="0.17" top="0.75" bottom="0.75" header="0.3" footer="0.3"/>
  <pageSetup scale="41" orientation="landscape" r:id="rId1"/>
  <legacy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'Cac phan loai'!$E$3:$E$16</xm:f>
          </x14:formula1>
          <xm:sqref>A13:A14</xm:sqref>
        </x14:dataValidation>
        <x14:dataValidation type="list" allowBlank="1" showInputMessage="1" showErrorMessage="1">
          <x14:formula1>
            <xm:f>'Cac phan loai'!$B$22:$B$27</xm:f>
          </x14:formula1>
          <xm:sqref>C13:C14</xm:sqref>
        </x14:dataValidation>
        <x14:dataValidation type="list" allowBlank="1" showInputMessage="1" showErrorMessage="1">
          <x14:formula1>
            <xm:f>'Cac phan loai'!$D$21:$J$21</xm:f>
          </x14:formula1>
          <xm:sqref>D13:D14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H13"/>
  <sheetViews>
    <sheetView zoomScale="70" zoomScaleNormal="70" workbookViewId="0">
      <selection activeCell="DG16" sqref="DG16"/>
    </sheetView>
  </sheetViews>
  <sheetFormatPr defaultColWidth="10" defaultRowHeight="15.75" outlineLevelCol="1" x14ac:dyDescent="0.25"/>
  <cols>
    <col min="1" max="1" width="8.85546875" style="46" customWidth="1"/>
    <col min="2" max="2" width="6.5703125" style="46" customWidth="1"/>
    <col min="3" max="3" width="15.140625" style="46" customWidth="1"/>
    <col min="4" max="5" width="10" style="46" customWidth="1"/>
    <col min="6" max="6" width="10" style="46" hidden="1" customWidth="1" outlineLevel="1"/>
    <col min="7" max="7" width="16.85546875" style="46" customWidth="1" collapsed="1"/>
    <col min="8" max="8" width="21.140625" style="46" customWidth="1"/>
    <col min="9" max="11" width="7.7109375" style="46" customWidth="1"/>
    <col min="12" max="12" width="9.5703125" style="46" customWidth="1"/>
    <col min="13" max="13" width="11.28515625" style="46" customWidth="1"/>
    <col min="14" max="14" width="9.140625" style="46" customWidth="1"/>
    <col min="15" max="15" width="9" style="46" customWidth="1"/>
    <col min="16" max="16" width="8.5703125" style="46" customWidth="1"/>
    <col min="17" max="17" width="9.140625" style="46" customWidth="1"/>
    <col min="18" max="18" width="8.5703125" style="46" customWidth="1"/>
    <col min="19" max="19" width="11.7109375" style="46" customWidth="1"/>
    <col min="20" max="20" width="9.85546875" style="46" customWidth="1"/>
    <col min="21" max="21" width="11.140625" style="46" customWidth="1"/>
    <col min="22" max="22" width="10.140625" style="46" customWidth="1"/>
    <col min="23" max="23" width="11.140625" style="46" customWidth="1"/>
    <col min="24" max="24" width="9.5703125" style="46" customWidth="1"/>
    <col min="25" max="25" width="9.7109375" style="46" customWidth="1"/>
    <col min="26" max="26" width="9.140625" style="46" customWidth="1"/>
    <col min="27" max="27" width="9.7109375" style="46" customWidth="1"/>
    <col min="28" max="28" width="12.28515625" style="46" customWidth="1"/>
    <col min="29" max="29" width="11.85546875" style="46" customWidth="1"/>
    <col min="30" max="33" width="11.7109375" style="46" customWidth="1"/>
    <col min="34" max="34" width="11" style="46" customWidth="1"/>
    <col min="35" max="43" width="11.7109375" style="46" customWidth="1"/>
    <col min="44" max="45" width="7.28515625" style="46" hidden="1" customWidth="1"/>
    <col min="46" max="49" width="11.7109375" style="46" customWidth="1"/>
    <col min="50" max="50" width="11.85546875" style="46" customWidth="1"/>
    <col min="51" max="51" width="12.140625" style="46" customWidth="1"/>
    <col min="52" max="53" width="11.7109375" style="46" customWidth="1"/>
    <col min="54" max="54" width="10.140625" style="46" customWidth="1"/>
    <col min="55" max="55" width="10.42578125" style="46" customWidth="1"/>
    <col min="56" max="56" width="10" style="46" customWidth="1"/>
    <col min="57" max="57" width="9.85546875" style="46" customWidth="1"/>
    <col min="58" max="78" width="11.7109375" style="46" customWidth="1"/>
    <col min="79" max="79" width="7.85546875" style="46" customWidth="1"/>
    <col min="80" max="80" width="14.28515625" style="46" customWidth="1"/>
    <col min="81" max="84" width="9.85546875" style="46" customWidth="1"/>
    <col min="85" max="86" width="11.7109375" style="46" customWidth="1"/>
    <col min="87" max="88" width="14.42578125" style="46" customWidth="1"/>
    <col min="89" max="96" width="11.7109375" style="46" customWidth="1"/>
    <col min="97" max="98" width="14.42578125" style="46" customWidth="1"/>
    <col min="99" max="106" width="11.7109375" style="46" customWidth="1"/>
    <col min="107" max="108" width="15" style="101" customWidth="1"/>
    <col min="109" max="109" width="15" style="111" customWidth="1"/>
    <col min="110" max="112" width="15" style="101" customWidth="1"/>
    <col min="113" max="16384" width="10" style="46"/>
  </cols>
  <sheetData>
    <row r="1" spans="1:112" ht="15.6" x14ac:dyDescent="0.3">
      <c r="N1" s="87"/>
      <c r="O1" s="87"/>
      <c r="P1" s="87"/>
      <c r="Q1" s="87"/>
      <c r="R1" s="87"/>
      <c r="S1" s="87"/>
      <c r="T1" s="87"/>
      <c r="U1" s="87"/>
      <c r="V1" s="87"/>
      <c r="W1" s="87"/>
      <c r="X1" s="87"/>
      <c r="Y1" s="87"/>
      <c r="Z1" s="87"/>
      <c r="AA1" s="87"/>
    </row>
    <row r="2" spans="1:112" ht="15.75" customHeight="1" x14ac:dyDescent="0.3">
      <c r="N2" s="87"/>
      <c r="O2" s="87"/>
      <c r="P2" s="87"/>
      <c r="Q2" s="87"/>
      <c r="R2" s="87"/>
      <c r="S2" s="87"/>
      <c r="T2" s="87"/>
      <c r="U2" s="87"/>
      <c r="V2" s="87"/>
      <c r="W2" s="87"/>
      <c r="X2" s="87"/>
      <c r="Y2" s="87"/>
      <c r="Z2" s="87"/>
      <c r="AA2" s="87"/>
    </row>
    <row r="3" spans="1:112" s="87" customFormat="1" ht="15.75" customHeight="1" x14ac:dyDescent="0.3">
      <c r="DC3" s="112"/>
      <c r="DD3" s="112"/>
      <c r="DE3" s="113"/>
      <c r="DF3" s="112"/>
      <c r="DG3" s="112"/>
      <c r="DH3" s="112"/>
    </row>
    <row r="4" spans="1:112" ht="15.75" customHeight="1" x14ac:dyDescent="0.25">
      <c r="L4" s="65"/>
      <c r="M4" s="88"/>
      <c r="N4" s="89"/>
      <c r="O4" s="89"/>
      <c r="P4" s="89"/>
      <c r="Q4" s="89"/>
      <c r="R4" s="89"/>
      <c r="S4" s="89"/>
      <c r="T4" s="89"/>
      <c r="U4" s="89"/>
      <c r="V4" s="89"/>
      <c r="W4" s="89"/>
      <c r="X4" s="89"/>
      <c r="Y4" s="89"/>
      <c r="Z4" s="89"/>
      <c r="AA4" s="89"/>
      <c r="AB4" s="179" t="s">
        <v>1273</v>
      </c>
      <c r="AC4" s="179"/>
      <c r="AD4" s="179"/>
      <c r="AE4" s="179"/>
      <c r="AF4" s="179"/>
      <c r="AG4" s="179"/>
      <c r="AH4" s="179"/>
      <c r="AI4" s="179"/>
      <c r="AJ4" s="179"/>
      <c r="AK4" s="179"/>
      <c r="AL4" s="179"/>
      <c r="AM4" s="179"/>
      <c r="AN4" s="179"/>
      <c r="AO4" s="179"/>
      <c r="AP4" s="179"/>
      <c r="AQ4" s="179"/>
      <c r="AR4" s="179"/>
      <c r="AS4" s="179"/>
      <c r="AT4" s="179"/>
      <c r="AU4" s="179"/>
      <c r="AV4" s="179"/>
      <c r="AW4" s="179"/>
      <c r="AX4" s="179" t="s">
        <v>1273</v>
      </c>
      <c r="AY4" s="179"/>
      <c r="AZ4" s="179"/>
      <c r="BA4" s="179"/>
      <c r="BB4" s="179"/>
      <c r="BC4" s="179"/>
      <c r="BD4" s="179"/>
      <c r="BE4" s="179"/>
      <c r="BF4" s="179"/>
      <c r="BG4" s="179"/>
      <c r="BH4" s="179"/>
      <c r="BI4" s="179"/>
      <c r="BJ4" s="179"/>
      <c r="BK4" s="179"/>
      <c r="BL4" s="179"/>
      <c r="BM4" s="179"/>
      <c r="BN4" s="179"/>
      <c r="BO4" s="179"/>
      <c r="BP4" s="233" t="s">
        <v>1273</v>
      </c>
      <c r="BQ4" s="233"/>
      <c r="BR4" s="233"/>
      <c r="BS4" s="233"/>
      <c r="BT4" s="233"/>
      <c r="BU4" s="233"/>
      <c r="BV4" s="233"/>
      <c r="BW4" s="233"/>
      <c r="BX4" s="233"/>
      <c r="BY4" s="233"/>
      <c r="BZ4" s="233"/>
      <c r="CA4" s="233"/>
      <c r="CB4" s="233"/>
      <c r="CC4" s="233"/>
      <c r="CD4" s="233"/>
      <c r="CE4" s="233"/>
      <c r="CF4" s="233"/>
      <c r="CG4" s="233"/>
      <c r="CH4" s="233"/>
      <c r="CI4" s="179" t="s">
        <v>1274</v>
      </c>
      <c r="CJ4" s="179"/>
      <c r="CK4" s="179"/>
      <c r="CL4" s="179"/>
      <c r="CM4" s="179"/>
      <c r="CN4" s="179"/>
      <c r="CO4" s="179"/>
      <c r="CP4" s="179"/>
      <c r="CQ4" s="179"/>
      <c r="CR4" s="179"/>
      <c r="CS4" s="179"/>
      <c r="CT4" s="179"/>
      <c r="CU4" s="179"/>
      <c r="CV4" s="179"/>
      <c r="CW4" s="179"/>
      <c r="CX4" s="179"/>
      <c r="CY4" s="179"/>
      <c r="CZ4" s="179"/>
      <c r="DA4" s="179"/>
      <c r="DB4" s="179"/>
      <c r="DC4" s="225" t="s">
        <v>1219</v>
      </c>
      <c r="DD4" s="225"/>
      <c r="DE4" s="226"/>
      <c r="DF4" s="225"/>
      <c r="DG4" s="225"/>
      <c r="DH4" s="225"/>
    </row>
    <row r="5" spans="1:112" ht="15.75" customHeight="1" x14ac:dyDescent="0.25">
      <c r="L5" s="227" t="s">
        <v>1275</v>
      </c>
      <c r="M5" s="214" t="s">
        <v>1276</v>
      </c>
      <c r="N5" s="179" t="s">
        <v>1277</v>
      </c>
      <c r="O5" s="179"/>
      <c r="P5" s="179"/>
      <c r="Q5" s="179"/>
      <c r="R5" s="179"/>
      <c r="S5" s="179" t="s">
        <v>1082</v>
      </c>
      <c r="T5" s="179" t="s">
        <v>1278</v>
      </c>
      <c r="U5" s="179"/>
      <c r="V5" s="179"/>
      <c r="W5" s="179"/>
      <c r="X5" s="179"/>
      <c r="Y5" s="179"/>
      <c r="Z5" s="179"/>
      <c r="AA5" s="179"/>
      <c r="AB5" s="230" t="s">
        <v>1279</v>
      </c>
      <c r="AC5" s="230"/>
      <c r="AD5" s="230"/>
      <c r="AE5" s="230"/>
      <c r="AF5" s="230"/>
      <c r="AG5" s="230"/>
      <c r="AH5" s="230"/>
      <c r="AI5" s="230"/>
      <c r="AJ5" s="230"/>
      <c r="AK5" s="230"/>
      <c r="AL5" s="230"/>
      <c r="AM5" s="230"/>
      <c r="AN5" s="230"/>
      <c r="AO5" s="230"/>
      <c r="AP5" s="230"/>
      <c r="AQ5" s="230"/>
      <c r="AR5" s="230"/>
      <c r="AS5" s="230"/>
      <c r="AT5" s="230"/>
      <c r="AU5" s="230"/>
      <c r="AV5" s="230"/>
      <c r="AW5" s="230"/>
      <c r="AX5" s="231" t="s">
        <v>1280</v>
      </c>
      <c r="AY5" s="231"/>
      <c r="AZ5" s="231"/>
      <c r="BA5" s="231"/>
      <c r="BB5" s="231"/>
      <c r="BC5" s="231"/>
      <c r="BD5" s="231"/>
      <c r="BE5" s="231"/>
      <c r="BF5" s="231"/>
      <c r="BG5" s="231"/>
      <c r="BH5" s="231"/>
      <c r="BI5" s="231"/>
      <c r="BJ5" s="231"/>
      <c r="BK5" s="231"/>
      <c r="BL5" s="231"/>
      <c r="BM5" s="231"/>
      <c r="BN5" s="231"/>
      <c r="BO5" s="231"/>
      <c r="BP5" s="231" t="s">
        <v>1281</v>
      </c>
      <c r="BQ5" s="231"/>
      <c r="BR5" s="231"/>
      <c r="BS5" s="231"/>
      <c r="BT5" s="231"/>
      <c r="BU5" s="231"/>
      <c r="BV5" s="231"/>
      <c r="BW5" s="231"/>
      <c r="BX5" s="231"/>
      <c r="BY5" s="231"/>
      <c r="BZ5" s="232" t="s">
        <v>1218</v>
      </c>
      <c r="CA5" s="232"/>
      <c r="CB5" s="232"/>
      <c r="CC5" s="232"/>
      <c r="CD5" s="232"/>
      <c r="CE5" s="232"/>
      <c r="CF5" s="232"/>
      <c r="CG5" s="232"/>
      <c r="CH5" s="232"/>
      <c r="CI5" s="230" t="s">
        <v>1282</v>
      </c>
      <c r="CJ5" s="230"/>
      <c r="CK5" s="230"/>
      <c r="CL5" s="230"/>
      <c r="CM5" s="230"/>
      <c r="CN5" s="230"/>
      <c r="CO5" s="230"/>
      <c r="CP5" s="230"/>
      <c r="CQ5" s="230"/>
      <c r="CR5" s="230"/>
      <c r="CS5" s="231" t="s">
        <v>1283</v>
      </c>
      <c r="CT5" s="231"/>
      <c r="CU5" s="231"/>
      <c r="CV5" s="231"/>
      <c r="CW5" s="231"/>
      <c r="CX5" s="231"/>
      <c r="CY5" s="231"/>
      <c r="CZ5" s="231"/>
      <c r="DA5" s="231"/>
      <c r="DB5" s="231"/>
      <c r="DC5" s="225"/>
      <c r="DD5" s="225"/>
      <c r="DE5" s="226"/>
      <c r="DF5" s="225"/>
      <c r="DG5" s="225"/>
      <c r="DH5" s="225"/>
    </row>
    <row r="6" spans="1:112" ht="72.75" customHeight="1" x14ac:dyDescent="0.25">
      <c r="A6" s="191" t="s">
        <v>2</v>
      </c>
      <c r="B6" s="191" t="s">
        <v>1073</v>
      </c>
      <c r="C6" s="191" t="s">
        <v>1074</v>
      </c>
      <c r="D6" s="191" t="s">
        <v>1075</v>
      </c>
      <c r="E6" s="191" t="s">
        <v>1076</v>
      </c>
      <c r="F6" s="192" t="s">
        <v>1256</v>
      </c>
      <c r="G6" s="191" t="s">
        <v>1077</v>
      </c>
      <c r="H6" s="191" t="s">
        <v>1078</v>
      </c>
      <c r="I6" s="180" t="s">
        <v>5</v>
      </c>
      <c r="J6" s="180" t="s">
        <v>6</v>
      </c>
      <c r="K6" s="180" t="s">
        <v>7</v>
      </c>
      <c r="L6" s="228"/>
      <c r="M6" s="214"/>
      <c r="N6" s="218" t="s">
        <v>1090</v>
      </c>
      <c r="O6" s="179" t="s">
        <v>1284</v>
      </c>
      <c r="P6" s="179"/>
      <c r="Q6" s="179" t="s">
        <v>1285</v>
      </c>
      <c r="R6" s="179"/>
      <c r="S6" s="179"/>
      <c r="T6" s="219" t="s">
        <v>1286</v>
      </c>
      <c r="U6" s="220"/>
      <c r="V6" s="220"/>
      <c r="W6" s="221"/>
      <c r="X6" s="219" t="s">
        <v>1287</v>
      </c>
      <c r="Y6" s="220"/>
      <c r="Z6" s="220"/>
      <c r="AA6" s="221"/>
      <c r="AB6" s="179" t="s">
        <v>1090</v>
      </c>
      <c r="AC6" s="179"/>
      <c r="AD6" s="209" t="s">
        <v>1288</v>
      </c>
      <c r="AE6" s="210"/>
      <c r="AF6" s="209" t="s">
        <v>1289</v>
      </c>
      <c r="AG6" s="210"/>
      <c r="AH6" s="234" t="s">
        <v>1290</v>
      </c>
      <c r="AI6" s="235"/>
      <c r="AJ6" s="235"/>
      <c r="AK6" s="236"/>
      <c r="AL6" s="209" t="s">
        <v>1291</v>
      </c>
      <c r="AM6" s="210"/>
      <c r="AN6" s="209" t="s">
        <v>1292</v>
      </c>
      <c r="AO6" s="210"/>
      <c r="AP6" s="209" t="s">
        <v>1293</v>
      </c>
      <c r="AQ6" s="210"/>
      <c r="AR6" s="209"/>
      <c r="AS6" s="210"/>
      <c r="AT6" s="209" t="s">
        <v>1294</v>
      </c>
      <c r="AU6" s="210"/>
      <c r="AV6" s="209" t="s">
        <v>1295</v>
      </c>
      <c r="AW6" s="210"/>
      <c r="AX6" s="179" t="s">
        <v>1090</v>
      </c>
      <c r="AY6" s="179"/>
      <c r="AZ6" s="209" t="s">
        <v>1296</v>
      </c>
      <c r="BA6" s="210"/>
      <c r="BB6" s="209" t="s">
        <v>1297</v>
      </c>
      <c r="BC6" s="210"/>
      <c r="BD6" s="209" t="s">
        <v>1298</v>
      </c>
      <c r="BE6" s="210"/>
      <c r="BF6" s="209" t="s">
        <v>1299</v>
      </c>
      <c r="BG6" s="210"/>
      <c r="BH6" s="209" t="s">
        <v>1300</v>
      </c>
      <c r="BI6" s="210"/>
      <c r="BJ6" s="209" t="s">
        <v>1301</v>
      </c>
      <c r="BK6" s="210"/>
      <c r="BL6" s="209" t="s">
        <v>1302</v>
      </c>
      <c r="BM6" s="210"/>
      <c r="BN6" s="209" t="s">
        <v>1303</v>
      </c>
      <c r="BO6" s="210"/>
      <c r="BP6" s="179" t="s">
        <v>1090</v>
      </c>
      <c r="BQ6" s="179"/>
      <c r="BR6" s="199" t="s">
        <v>1304</v>
      </c>
      <c r="BS6" s="199"/>
      <c r="BT6" s="209" t="s">
        <v>1306</v>
      </c>
      <c r="BU6" s="210"/>
      <c r="BV6" s="199" t="s">
        <v>1305</v>
      </c>
      <c r="BW6" s="199"/>
      <c r="BX6" s="199" t="s">
        <v>1307</v>
      </c>
      <c r="BY6" s="199"/>
      <c r="BZ6" s="214" t="s">
        <v>1218</v>
      </c>
      <c r="CA6" s="214" t="s">
        <v>1240</v>
      </c>
      <c r="CB6" s="215" t="s">
        <v>1190</v>
      </c>
      <c r="CC6" s="202" t="s">
        <v>1179</v>
      </c>
      <c r="CD6" s="202" t="s">
        <v>1180</v>
      </c>
      <c r="CE6" s="202" t="s">
        <v>1181</v>
      </c>
      <c r="CF6" s="202" t="s">
        <v>1182</v>
      </c>
      <c r="CG6" s="213" t="s">
        <v>1241</v>
      </c>
      <c r="CH6" s="213" t="s">
        <v>1242</v>
      </c>
      <c r="CI6" s="179" t="s">
        <v>1090</v>
      </c>
      <c r="CJ6" s="179"/>
      <c r="CK6" s="209" t="s">
        <v>1308</v>
      </c>
      <c r="CL6" s="210"/>
      <c r="CM6" s="209" t="s">
        <v>1309</v>
      </c>
      <c r="CN6" s="210"/>
      <c r="CO6" s="209" t="s">
        <v>1310</v>
      </c>
      <c r="CP6" s="210"/>
      <c r="CQ6" s="209" t="s">
        <v>1311</v>
      </c>
      <c r="CR6" s="210"/>
      <c r="CS6" s="179" t="s">
        <v>1090</v>
      </c>
      <c r="CT6" s="179"/>
      <c r="CU6" s="209" t="s">
        <v>1312</v>
      </c>
      <c r="CV6" s="210"/>
      <c r="CW6" s="209" t="s">
        <v>1313</v>
      </c>
      <c r="CX6" s="210"/>
      <c r="CY6" s="209" t="s">
        <v>1314</v>
      </c>
      <c r="CZ6" s="210"/>
      <c r="DA6" s="209" t="s">
        <v>1315</v>
      </c>
      <c r="DB6" s="210"/>
      <c r="DC6" s="225"/>
      <c r="DD6" s="225"/>
      <c r="DE6" s="226"/>
      <c r="DF6" s="225"/>
      <c r="DG6" s="225"/>
      <c r="DH6" s="225"/>
    </row>
    <row r="7" spans="1:112" ht="68.25" customHeight="1" x14ac:dyDescent="0.25">
      <c r="A7" s="191"/>
      <c r="B7" s="191"/>
      <c r="C7" s="191"/>
      <c r="D7" s="191"/>
      <c r="E7" s="191"/>
      <c r="F7" s="193"/>
      <c r="G7" s="191"/>
      <c r="H7" s="191"/>
      <c r="I7" s="180"/>
      <c r="J7" s="180"/>
      <c r="K7" s="180"/>
      <c r="L7" s="228"/>
      <c r="M7" s="214"/>
      <c r="N7" s="218"/>
      <c r="O7" s="179"/>
      <c r="P7" s="179"/>
      <c r="Q7" s="179"/>
      <c r="R7" s="179"/>
      <c r="S7" s="179"/>
      <c r="T7" s="222"/>
      <c r="U7" s="223"/>
      <c r="V7" s="223"/>
      <c r="W7" s="224"/>
      <c r="X7" s="222"/>
      <c r="Y7" s="223"/>
      <c r="Z7" s="223"/>
      <c r="AA7" s="224"/>
      <c r="AB7" s="179"/>
      <c r="AC7" s="179"/>
      <c r="AD7" s="211"/>
      <c r="AE7" s="212"/>
      <c r="AF7" s="211"/>
      <c r="AG7" s="212"/>
      <c r="AH7" s="237" t="s">
        <v>1316</v>
      </c>
      <c r="AI7" s="238"/>
      <c r="AJ7" s="237" t="s">
        <v>1317</v>
      </c>
      <c r="AK7" s="238"/>
      <c r="AL7" s="211"/>
      <c r="AM7" s="212"/>
      <c r="AN7" s="211"/>
      <c r="AO7" s="212"/>
      <c r="AP7" s="211"/>
      <c r="AQ7" s="212"/>
      <c r="AR7" s="211"/>
      <c r="AS7" s="212"/>
      <c r="AT7" s="211"/>
      <c r="AU7" s="212"/>
      <c r="AV7" s="211"/>
      <c r="AW7" s="212"/>
      <c r="AX7" s="179"/>
      <c r="AY7" s="179"/>
      <c r="AZ7" s="211"/>
      <c r="BA7" s="212"/>
      <c r="BB7" s="211"/>
      <c r="BC7" s="212"/>
      <c r="BD7" s="211"/>
      <c r="BE7" s="212"/>
      <c r="BF7" s="211"/>
      <c r="BG7" s="212"/>
      <c r="BH7" s="211"/>
      <c r="BI7" s="212"/>
      <c r="BJ7" s="211"/>
      <c r="BK7" s="212"/>
      <c r="BL7" s="211"/>
      <c r="BM7" s="212"/>
      <c r="BN7" s="211"/>
      <c r="BO7" s="212"/>
      <c r="BP7" s="179"/>
      <c r="BQ7" s="179"/>
      <c r="BR7" s="199"/>
      <c r="BS7" s="199"/>
      <c r="BT7" s="216"/>
      <c r="BU7" s="217"/>
      <c r="BV7" s="199"/>
      <c r="BW7" s="199"/>
      <c r="BX7" s="199"/>
      <c r="BY7" s="199"/>
      <c r="BZ7" s="214"/>
      <c r="CA7" s="214"/>
      <c r="CB7" s="215"/>
      <c r="CC7" s="202"/>
      <c r="CD7" s="202"/>
      <c r="CE7" s="202"/>
      <c r="CF7" s="202"/>
      <c r="CG7" s="213"/>
      <c r="CH7" s="213"/>
      <c r="CI7" s="179"/>
      <c r="CJ7" s="179"/>
      <c r="CK7" s="211"/>
      <c r="CL7" s="212"/>
      <c r="CM7" s="211"/>
      <c r="CN7" s="212"/>
      <c r="CO7" s="211"/>
      <c r="CP7" s="212"/>
      <c r="CQ7" s="211"/>
      <c r="CR7" s="212"/>
      <c r="CS7" s="179"/>
      <c r="CT7" s="179"/>
      <c r="CU7" s="211"/>
      <c r="CV7" s="212"/>
      <c r="CW7" s="211"/>
      <c r="CX7" s="212"/>
      <c r="CY7" s="211"/>
      <c r="CZ7" s="212"/>
      <c r="DA7" s="211"/>
      <c r="DB7" s="212"/>
      <c r="DC7" s="225"/>
      <c r="DD7" s="225"/>
      <c r="DE7" s="226"/>
      <c r="DF7" s="225"/>
      <c r="DG7" s="225"/>
      <c r="DH7" s="225"/>
    </row>
    <row r="8" spans="1:112" x14ac:dyDescent="0.25">
      <c r="A8" s="191"/>
      <c r="B8" s="191"/>
      <c r="C8" s="191"/>
      <c r="D8" s="191"/>
      <c r="E8" s="191"/>
      <c r="F8" s="193"/>
      <c r="G8" s="191"/>
      <c r="H8" s="191"/>
      <c r="I8" s="180"/>
      <c r="J8" s="180"/>
      <c r="K8" s="180"/>
      <c r="L8" s="228"/>
      <c r="M8" s="214"/>
      <c r="N8" s="218"/>
      <c r="O8" s="179"/>
      <c r="P8" s="179"/>
      <c r="Q8" s="179"/>
      <c r="R8" s="179"/>
      <c r="S8" s="179"/>
      <c r="T8" s="179" t="s">
        <v>1318</v>
      </c>
      <c r="U8" s="179"/>
      <c r="V8" s="179" t="s">
        <v>1319</v>
      </c>
      <c r="W8" s="179"/>
      <c r="X8" s="179" t="s">
        <v>1320</v>
      </c>
      <c r="Y8" s="179"/>
      <c r="Z8" s="179" t="s">
        <v>1321</v>
      </c>
      <c r="AA8" s="179"/>
      <c r="AB8" s="179"/>
      <c r="AC8" s="179"/>
      <c r="AD8" s="199" t="s">
        <v>1322</v>
      </c>
      <c r="AE8" s="199"/>
      <c r="AF8" s="199" t="s">
        <v>1323</v>
      </c>
      <c r="AG8" s="199"/>
      <c r="AH8" s="199" t="s">
        <v>1324</v>
      </c>
      <c r="AI8" s="199"/>
      <c r="AJ8" s="199" t="s">
        <v>1325</v>
      </c>
      <c r="AK8" s="199"/>
      <c r="AL8" s="199" t="s">
        <v>1326</v>
      </c>
      <c r="AM8" s="199"/>
      <c r="AN8" s="199" t="s">
        <v>1327</v>
      </c>
      <c r="AO8" s="199"/>
      <c r="AP8" s="199" t="s">
        <v>1328</v>
      </c>
      <c r="AQ8" s="199"/>
      <c r="AR8" s="199" t="s">
        <v>1329</v>
      </c>
      <c r="AS8" s="199"/>
      <c r="AT8" s="199" t="s">
        <v>1329</v>
      </c>
      <c r="AU8" s="199"/>
      <c r="AV8" s="199" t="s">
        <v>1330</v>
      </c>
      <c r="AW8" s="199"/>
      <c r="AX8" s="179"/>
      <c r="AY8" s="179"/>
      <c r="AZ8" s="199" t="s">
        <v>1322</v>
      </c>
      <c r="BA8" s="199"/>
      <c r="BB8" s="199" t="s">
        <v>1323</v>
      </c>
      <c r="BC8" s="199"/>
      <c r="BD8" s="199" t="s">
        <v>1331</v>
      </c>
      <c r="BE8" s="199"/>
      <c r="BF8" s="199" t="s">
        <v>1326</v>
      </c>
      <c r="BG8" s="199"/>
      <c r="BH8" s="199" t="s">
        <v>1327</v>
      </c>
      <c r="BI8" s="199"/>
      <c r="BJ8" s="199" t="s">
        <v>1328</v>
      </c>
      <c r="BK8" s="199"/>
      <c r="BL8" s="199" t="s">
        <v>1329</v>
      </c>
      <c r="BM8" s="199"/>
      <c r="BN8" s="199" t="s">
        <v>1330</v>
      </c>
      <c r="BO8" s="199"/>
      <c r="BP8" s="179"/>
      <c r="BQ8" s="179"/>
      <c r="BR8" s="199"/>
      <c r="BS8" s="199"/>
      <c r="BT8" s="211"/>
      <c r="BU8" s="212"/>
      <c r="BV8" s="199"/>
      <c r="BW8" s="199"/>
      <c r="BX8" s="199"/>
      <c r="BY8" s="199"/>
      <c r="BZ8" s="214"/>
      <c r="CA8" s="214"/>
      <c r="CB8" s="215"/>
      <c r="CC8" s="202"/>
      <c r="CD8" s="202"/>
      <c r="CE8" s="202"/>
      <c r="CF8" s="202"/>
      <c r="CG8" s="213"/>
      <c r="CH8" s="213"/>
      <c r="CI8" s="179"/>
      <c r="CJ8" s="179"/>
      <c r="CK8" s="199" t="s">
        <v>1322</v>
      </c>
      <c r="CL8" s="199"/>
      <c r="CM8" s="199" t="s">
        <v>1323</v>
      </c>
      <c r="CN8" s="199"/>
      <c r="CO8" s="199" t="s">
        <v>1331</v>
      </c>
      <c r="CP8" s="199"/>
      <c r="CQ8" s="199" t="s">
        <v>1326</v>
      </c>
      <c r="CR8" s="199"/>
      <c r="CS8" s="179"/>
      <c r="CT8" s="179"/>
      <c r="CU8" s="199" t="s">
        <v>1322</v>
      </c>
      <c r="CV8" s="199"/>
      <c r="CW8" s="199" t="s">
        <v>1323</v>
      </c>
      <c r="CX8" s="199"/>
      <c r="CY8" s="199" t="s">
        <v>1331</v>
      </c>
      <c r="CZ8" s="199"/>
      <c r="DA8" s="199" t="s">
        <v>1326</v>
      </c>
      <c r="DB8" s="199"/>
      <c r="DC8" s="225"/>
      <c r="DD8" s="225"/>
      <c r="DE8" s="226"/>
      <c r="DF8" s="225"/>
      <c r="DG8" s="225"/>
      <c r="DH8" s="225"/>
    </row>
    <row r="9" spans="1:112" ht="48" customHeight="1" x14ac:dyDescent="0.25">
      <c r="A9" s="191"/>
      <c r="B9" s="191"/>
      <c r="C9" s="191"/>
      <c r="D9" s="191"/>
      <c r="E9" s="191"/>
      <c r="F9" s="193"/>
      <c r="G9" s="191"/>
      <c r="H9" s="191"/>
      <c r="I9" s="180"/>
      <c r="J9" s="180"/>
      <c r="K9" s="180"/>
      <c r="L9" s="228"/>
      <c r="M9" s="214"/>
      <c r="N9" s="218"/>
      <c r="O9" s="59" t="s">
        <v>1263</v>
      </c>
      <c r="P9" s="59" t="s">
        <v>1100</v>
      </c>
      <c r="Q9" s="59" t="s">
        <v>1263</v>
      </c>
      <c r="R9" s="59" t="s">
        <v>1100</v>
      </c>
      <c r="S9" s="179"/>
      <c r="T9" s="59" t="s">
        <v>1263</v>
      </c>
      <c r="U9" s="59" t="s">
        <v>1100</v>
      </c>
      <c r="V9" s="59" t="s">
        <v>1263</v>
      </c>
      <c r="W9" s="59" t="s">
        <v>1100</v>
      </c>
      <c r="X9" s="59" t="s">
        <v>1263</v>
      </c>
      <c r="Y9" s="59" t="s">
        <v>1100</v>
      </c>
      <c r="Z9" s="59" t="s">
        <v>1263</v>
      </c>
      <c r="AA9" s="59" t="s">
        <v>1100</v>
      </c>
      <c r="AB9" s="58" t="s">
        <v>1263</v>
      </c>
      <c r="AC9" s="58" t="s">
        <v>1100</v>
      </c>
      <c r="AD9" s="59" t="s">
        <v>1263</v>
      </c>
      <c r="AE9" s="59" t="s">
        <v>1100</v>
      </c>
      <c r="AF9" s="59" t="s">
        <v>1263</v>
      </c>
      <c r="AG9" s="59" t="s">
        <v>1100</v>
      </c>
      <c r="AH9" s="59" t="s">
        <v>1263</v>
      </c>
      <c r="AI9" s="59" t="s">
        <v>1100</v>
      </c>
      <c r="AJ9" s="59" t="s">
        <v>1263</v>
      </c>
      <c r="AK9" s="59" t="s">
        <v>1100</v>
      </c>
      <c r="AL9" s="59" t="s">
        <v>1263</v>
      </c>
      <c r="AM9" s="59" t="s">
        <v>1100</v>
      </c>
      <c r="AN9" s="59" t="s">
        <v>1263</v>
      </c>
      <c r="AO9" s="59" t="s">
        <v>1100</v>
      </c>
      <c r="AP9" s="59" t="s">
        <v>1263</v>
      </c>
      <c r="AQ9" s="59" t="s">
        <v>1100</v>
      </c>
      <c r="AR9" s="59" t="s">
        <v>1263</v>
      </c>
      <c r="AS9" s="59" t="s">
        <v>1100</v>
      </c>
      <c r="AT9" s="59" t="s">
        <v>1263</v>
      </c>
      <c r="AU9" s="59" t="s">
        <v>1100</v>
      </c>
      <c r="AV9" s="59" t="s">
        <v>1263</v>
      </c>
      <c r="AW9" s="59" t="s">
        <v>1100</v>
      </c>
      <c r="AX9" s="58" t="s">
        <v>1263</v>
      </c>
      <c r="AY9" s="58" t="s">
        <v>1100</v>
      </c>
      <c r="AZ9" s="59" t="s">
        <v>1263</v>
      </c>
      <c r="BA9" s="59" t="s">
        <v>1100</v>
      </c>
      <c r="BB9" s="59" t="s">
        <v>1263</v>
      </c>
      <c r="BC9" s="59" t="s">
        <v>1100</v>
      </c>
      <c r="BD9" s="59" t="s">
        <v>1263</v>
      </c>
      <c r="BE9" s="59" t="s">
        <v>1100</v>
      </c>
      <c r="BF9" s="59" t="s">
        <v>1263</v>
      </c>
      <c r="BG9" s="59" t="s">
        <v>1100</v>
      </c>
      <c r="BH9" s="59" t="s">
        <v>1263</v>
      </c>
      <c r="BI9" s="59" t="s">
        <v>1100</v>
      </c>
      <c r="BJ9" s="59" t="s">
        <v>1263</v>
      </c>
      <c r="BK9" s="59" t="s">
        <v>1100</v>
      </c>
      <c r="BL9" s="59" t="s">
        <v>1263</v>
      </c>
      <c r="BM9" s="59" t="s">
        <v>1100</v>
      </c>
      <c r="BN9" s="59" t="s">
        <v>1263</v>
      </c>
      <c r="BO9" s="59" t="s">
        <v>1100</v>
      </c>
      <c r="BP9" s="58" t="s">
        <v>1263</v>
      </c>
      <c r="BQ9" s="58" t="s">
        <v>1100</v>
      </c>
      <c r="BR9" s="59" t="s">
        <v>1263</v>
      </c>
      <c r="BS9" s="59" t="s">
        <v>1100</v>
      </c>
      <c r="BT9" s="59" t="s">
        <v>1263</v>
      </c>
      <c r="BU9" s="59" t="s">
        <v>1100</v>
      </c>
      <c r="BV9" s="59" t="s">
        <v>1263</v>
      </c>
      <c r="BW9" s="59" t="s">
        <v>1100</v>
      </c>
      <c r="BX9" s="59" t="s">
        <v>1263</v>
      </c>
      <c r="BY9" s="59" t="s">
        <v>1100</v>
      </c>
      <c r="BZ9" s="214"/>
      <c r="CA9" s="214"/>
      <c r="CB9" s="215"/>
      <c r="CC9" s="202"/>
      <c r="CD9" s="202"/>
      <c r="CE9" s="202"/>
      <c r="CF9" s="202"/>
      <c r="CG9" s="213"/>
      <c r="CH9" s="213"/>
      <c r="CI9" s="58" t="s">
        <v>1263</v>
      </c>
      <c r="CJ9" s="58" t="s">
        <v>1100</v>
      </c>
      <c r="CK9" s="59" t="s">
        <v>1263</v>
      </c>
      <c r="CL9" s="59" t="s">
        <v>1100</v>
      </c>
      <c r="CM9" s="59" t="s">
        <v>1263</v>
      </c>
      <c r="CN9" s="59" t="s">
        <v>1100</v>
      </c>
      <c r="CO9" s="59" t="s">
        <v>1263</v>
      </c>
      <c r="CP9" s="59" t="s">
        <v>1100</v>
      </c>
      <c r="CQ9" s="59" t="s">
        <v>1263</v>
      </c>
      <c r="CR9" s="59" t="s">
        <v>1100</v>
      </c>
      <c r="CS9" s="58" t="s">
        <v>1263</v>
      </c>
      <c r="CT9" s="58" t="s">
        <v>1100</v>
      </c>
      <c r="CU9" s="59" t="s">
        <v>1263</v>
      </c>
      <c r="CV9" s="59" t="s">
        <v>1100</v>
      </c>
      <c r="CW9" s="59" t="s">
        <v>1263</v>
      </c>
      <c r="CX9" s="59" t="s">
        <v>1100</v>
      </c>
      <c r="CY9" s="59" t="s">
        <v>1263</v>
      </c>
      <c r="CZ9" s="59" t="s">
        <v>1100</v>
      </c>
      <c r="DA9" s="59" t="s">
        <v>1263</v>
      </c>
      <c r="DB9" s="59" t="s">
        <v>1100</v>
      </c>
      <c r="DC9" s="225"/>
      <c r="DD9" s="225"/>
      <c r="DE9" s="226"/>
      <c r="DF9" s="225"/>
      <c r="DG9" s="225"/>
      <c r="DH9" s="225"/>
    </row>
    <row r="10" spans="1:112" s="86" customFormat="1" ht="31.5" x14ac:dyDescent="0.25">
      <c r="A10" s="191"/>
      <c r="B10" s="191"/>
      <c r="C10" s="191"/>
      <c r="D10" s="191"/>
      <c r="E10" s="191"/>
      <c r="F10" s="194"/>
      <c r="G10" s="191"/>
      <c r="H10" s="191"/>
      <c r="I10" s="180"/>
      <c r="J10" s="180"/>
      <c r="K10" s="180"/>
      <c r="L10" s="229"/>
      <c r="M10" s="214"/>
      <c r="N10" s="90" t="s">
        <v>1115</v>
      </c>
      <c r="O10" s="59" t="s">
        <v>1115</v>
      </c>
      <c r="P10" s="59" t="s">
        <v>1115</v>
      </c>
      <c r="Q10" s="59" t="s">
        <v>1115</v>
      </c>
      <c r="R10" s="59" t="s">
        <v>1115</v>
      </c>
      <c r="S10" s="59" t="s">
        <v>1116</v>
      </c>
      <c r="T10" s="59" t="s">
        <v>1116</v>
      </c>
      <c r="U10" s="59" t="s">
        <v>1116</v>
      </c>
      <c r="V10" s="59" t="s">
        <v>1116</v>
      </c>
      <c r="W10" s="59" t="s">
        <v>1116</v>
      </c>
      <c r="X10" s="59" t="s">
        <v>1116</v>
      </c>
      <c r="Y10" s="59" t="s">
        <v>1116</v>
      </c>
      <c r="Z10" s="59" t="s">
        <v>1116</v>
      </c>
      <c r="AA10" s="59" t="s">
        <v>1116</v>
      </c>
      <c r="AB10" s="58" t="s">
        <v>1116</v>
      </c>
      <c r="AC10" s="58" t="s">
        <v>1116</v>
      </c>
      <c r="AD10" s="59" t="s">
        <v>1116</v>
      </c>
      <c r="AE10" s="59" t="s">
        <v>1116</v>
      </c>
      <c r="AF10" s="59" t="s">
        <v>1116</v>
      </c>
      <c r="AG10" s="59" t="s">
        <v>1116</v>
      </c>
      <c r="AH10" s="59" t="s">
        <v>1116</v>
      </c>
      <c r="AI10" s="59" t="s">
        <v>1116</v>
      </c>
      <c r="AJ10" s="59" t="s">
        <v>1116</v>
      </c>
      <c r="AK10" s="59" t="s">
        <v>1116</v>
      </c>
      <c r="AL10" s="59" t="s">
        <v>1116</v>
      </c>
      <c r="AM10" s="59" t="s">
        <v>1116</v>
      </c>
      <c r="AN10" s="59" t="s">
        <v>1116</v>
      </c>
      <c r="AO10" s="59" t="s">
        <v>1116</v>
      </c>
      <c r="AP10" s="59" t="s">
        <v>1116</v>
      </c>
      <c r="AQ10" s="59" t="s">
        <v>1116</v>
      </c>
      <c r="AR10" s="59" t="s">
        <v>1116</v>
      </c>
      <c r="AS10" s="59" t="s">
        <v>1116</v>
      </c>
      <c r="AT10" s="59" t="s">
        <v>1116</v>
      </c>
      <c r="AU10" s="59" t="s">
        <v>1116</v>
      </c>
      <c r="AV10" s="59" t="s">
        <v>1116</v>
      </c>
      <c r="AW10" s="59" t="s">
        <v>1116</v>
      </c>
      <c r="AX10" s="58" t="s">
        <v>1116</v>
      </c>
      <c r="AY10" s="58" t="s">
        <v>1116</v>
      </c>
      <c r="AZ10" s="59" t="s">
        <v>1116</v>
      </c>
      <c r="BA10" s="59" t="s">
        <v>1116</v>
      </c>
      <c r="BB10" s="59" t="s">
        <v>1116</v>
      </c>
      <c r="BC10" s="59" t="s">
        <v>1116</v>
      </c>
      <c r="BD10" s="59" t="s">
        <v>1116</v>
      </c>
      <c r="BE10" s="59" t="s">
        <v>1116</v>
      </c>
      <c r="BF10" s="59" t="s">
        <v>1116</v>
      </c>
      <c r="BG10" s="59" t="s">
        <v>1116</v>
      </c>
      <c r="BH10" s="59" t="s">
        <v>1116</v>
      </c>
      <c r="BI10" s="59" t="s">
        <v>1116</v>
      </c>
      <c r="BJ10" s="59" t="s">
        <v>1116</v>
      </c>
      <c r="BK10" s="59" t="s">
        <v>1116</v>
      </c>
      <c r="BL10" s="59" t="s">
        <v>1116</v>
      </c>
      <c r="BM10" s="59" t="s">
        <v>1116</v>
      </c>
      <c r="BN10" s="59" t="s">
        <v>1116</v>
      </c>
      <c r="BO10" s="59" t="s">
        <v>1116</v>
      </c>
      <c r="BP10" s="58" t="s">
        <v>1116</v>
      </c>
      <c r="BQ10" s="58" t="s">
        <v>1116</v>
      </c>
      <c r="BR10" s="59" t="s">
        <v>1116</v>
      </c>
      <c r="BS10" s="59" t="s">
        <v>1116</v>
      </c>
      <c r="BT10" s="59" t="s">
        <v>1116</v>
      </c>
      <c r="BU10" s="59" t="s">
        <v>1116</v>
      </c>
      <c r="BV10" s="59" t="s">
        <v>1116</v>
      </c>
      <c r="BW10" s="59" t="s">
        <v>1116</v>
      </c>
      <c r="BX10" s="59" t="s">
        <v>1116</v>
      </c>
      <c r="BY10" s="59" t="s">
        <v>1116</v>
      </c>
      <c r="BZ10" s="59" t="s">
        <v>1116</v>
      </c>
      <c r="CA10" s="91"/>
      <c r="CB10" s="83"/>
      <c r="CC10" s="59"/>
      <c r="CD10" s="59"/>
      <c r="CE10" s="59"/>
      <c r="CF10" s="59"/>
      <c r="CG10" s="92" t="s">
        <v>1264</v>
      </c>
      <c r="CH10" s="92" t="s">
        <v>1264</v>
      </c>
      <c r="CI10" s="58" t="s">
        <v>1116</v>
      </c>
      <c r="CJ10" s="58" t="s">
        <v>1116</v>
      </c>
      <c r="CK10" s="59" t="s">
        <v>1116</v>
      </c>
      <c r="CL10" s="59" t="s">
        <v>1116</v>
      </c>
      <c r="CM10" s="59" t="s">
        <v>1116</v>
      </c>
      <c r="CN10" s="59" t="s">
        <v>1116</v>
      </c>
      <c r="CO10" s="59" t="s">
        <v>1116</v>
      </c>
      <c r="CP10" s="59" t="s">
        <v>1116</v>
      </c>
      <c r="CQ10" s="59" t="s">
        <v>1116</v>
      </c>
      <c r="CR10" s="59" t="s">
        <v>1116</v>
      </c>
      <c r="CS10" s="58" t="s">
        <v>1116</v>
      </c>
      <c r="CT10" s="58" t="s">
        <v>1116</v>
      </c>
      <c r="CU10" s="59" t="s">
        <v>1116</v>
      </c>
      <c r="CV10" s="59" t="s">
        <v>1116</v>
      </c>
      <c r="CW10" s="59" t="s">
        <v>1116</v>
      </c>
      <c r="CX10" s="59" t="s">
        <v>1116</v>
      </c>
      <c r="CY10" s="59" t="s">
        <v>1116</v>
      </c>
      <c r="CZ10" s="59" t="s">
        <v>1116</v>
      </c>
      <c r="DA10" s="59" t="s">
        <v>1116</v>
      </c>
      <c r="DB10" s="59" t="s">
        <v>1116</v>
      </c>
      <c r="DC10" s="225"/>
      <c r="DD10" s="225"/>
      <c r="DE10" s="226"/>
      <c r="DF10" s="225"/>
      <c r="DG10" s="225"/>
      <c r="DH10" s="225"/>
    </row>
    <row r="11" spans="1:112" s="86" customFormat="1" ht="78.75" x14ac:dyDescent="0.25">
      <c r="A11" s="62" t="s">
        <v>1118</v>
      </c>
      <c r="B11" s="63" t="s">
        <v>1119</v>
      </c>
      <c r="C11" s="62" t="s">
        <v>1542</v>
      </c>
      <c r="D11" s="62" t="s">
        <v>1543</v>
      </c>
      <c r="E11" s="62" t="s">
        <v>1544</v>
      </c>
      <c r="F11" s="62" t="s">
        <v>1545</v>
      </c>
      <c r="G11" s="62" t="s">
        <v>1120</v>
      </c>
      <c r="H11" s="62" t="s">
        <v>1121</v>
      </c>
      <c r="I11" s="62" t="s">
        <v>1122</v>
      </c>
      <c r="J11" s="62" t="s">
        <v>1123</v>
      </c>
      <c r="K11" s="62" t="s">
        <v>1124</v>
      </c>
      <c r="L11" s="109" t="s">
        <v>1430</v>
      </c>
      <c r="M11" s="109" t="s">
        <v>1431</v>
      </c>
      <c r="N11" s="110" t="s">
        <v>1432</v>
      </c>
      <c r="O11" s="93" t="s">
        <v>1433</v>
      </c>
      <c r="P11" s="93" t="s">
        <v>1434</v>
      </c>
      <c r="Q11" s="93" t="s">
        <v>1435</v>
      </c>
      <c r="R11" s="93" t="s">
        <v>1436</v>
      </c>
      <c r="S11" s="93" t="s">
        <v>1437</v>
      </c>
      <c r="T11" s="93" t="s">
        <v>1438</v>
      </c>
      <c r="U11" s="93" t="s">
        <v>1439</v>
      </c>
      <c r="V11" s="93" t="s">
        <v>1440</v>
      </c>
      <c r="W11" s="93" t="s">
        <v>1441</v>
      </c>
      <c r="X11" s="93" t="s">
        <v>1442</v>
      </c>
      <c r="Y11" s="93" t="s">
        <v>1443</v>
      </c>
      <c r="Z11" s="93" t="s">
        <v>1444</v>
      </c>
      <c r="AA11" s="93" t="s">
        <v>1445</v>
      </c>
      <c r="AB11" s="93" t="s">
        <v>1446</v>
      </c>
      <c r="AC11" s="93" t="s">
        <v>1447</v>
      </c>
      <c r="AD11" s="93" t="s">
        <v>1448</v>
      </c>
      <c r="AE11" s="93" t="s">
        <v>1449</v>
      </c>
      <c r="AF11" s="93" t="s">
        <v>1450</v>
      </c>
      <c r="AG11" s="93" t="s">
        <v>1451</v>
      </c>
      <c r="AH11" s="93" t="s">
        <v>1452</v>
      </c>
      <c r="AI11" s="93" t="s">
        <v>1453</v>
      </c>
      <c r="AJ11" s="93" t="s">
        <v>1454</v>
      </c>
      <c r="AK11" s="93" t="s">
        <v>1455</v>
      </c>
      <c r="AL11" s="93" t="s">
        <v>1456</v>
      </c>
      <c r="AM11" s="93" t="s">
        <v>1457</v>
      </c>
      <c r="AN11" s="93" t="s">
        <v>1458</v>
      </c>
      <c r="AO11" s="93" t="s">
        <v>1459</v>
      </c>
      <c r="AP11" s="93" t="s">
        <v>1460</v>
      </c>
      <c r="AQ11" s="93" t="s">
        <v>1461</v>
      </c>
      <c r="AR11" s="93" t="s">
        <v>1462</v>
      </c>
      <c r="AS11" s="93" t="s">
        <v>1463</v>
      </c>
      <c r="AT11" s="93" t="s">
        <v>1464</v>
      </c>
      <c r="AU11" s="93" t="s">
        <v>1465</v>
      </c>
      <c r="AV11" s="93" t="s">
        <v>1466</v>
      </c>
      <c r="AW11" s="93" t="s">
        <v>1467</v>
      </c>
      <c r="AX11" s="93" t="s">
        <v>1468</v>
      </c>
      <c r="AY11" s="93" t="s">
        <v>1469</v>
      </c>
      <c r="AZ11" s="93" t="s">
        <v>1470</v>
      </c>
      <c r="BA11" s="93" t="s">
        <v>1471</v>
      </c>
      <c r="BB11" s="93" t="s">
        <v>1472</v>
      </c>
      <c r="BC11" s="93" t="s">
        <v>1473</v>
      </c>
      <c r="BD11" s="93" t="s">
        <v>1474</v>
      </c>
      <c r="BE11" s="93" t="s">
        <v>1475</v>
      </c>
      <c r="BF11" s="93" t="s">
        <v>1476</v>
      </c>
      <c r="BG11" s="93" t="s">
        <v>1477</v>
      </c>
      <c r="BH11" s="93" t="s">
        <v>1478</v>
      </c>
      <c r="BI11" s="93" t="s">
        <v>1479</v>
      </c>
      <c r="BJ11" s="93" t="s">
        <v>1480</v>
      </c>
      <c r="BK11" s="93" t="s">
        <v>1481</v>
      </c>
      <c r="BL11" s="93" t="s">
        <v>1482</v>
      </c>
      <c r="BM11" s="93" t="s">
        <v>1483</v>
      </c>
      <c r="BN11" s="93" t="s">
        <v>1484</v>
      </c>
      <c r="BO11" s="93" t="s">
        <v>1485</v>
      </c>
      <c r="BP11" s="93" t="s">
        <v>1486</v>
      </c>
      <c r="BQ11" s="93" t="s">
        <v>1487</v>
      </c>
      <c r="BR11" s="93" t="s">
        <v>1488</v>
      </c>
      <c r="BS11" s="93" t="s">
        <v>1489</v>
      </c>
      <c r="BT11" s="93" t="s">
        <v>1490</v>
      </c>
      <c r="BU11" s="93" t="s">
        <v>1491</v>
      </c>
      <c r="BV11" s="93" t="s">
        <v>1492</v>
      </c>
      <c r="BW11" s="93" t="s">
        <v>1493</v>
      </c>
      <c r="BX11" s="93" t="s">
        <v>1494</v>
      </c>
      <c r="BY11" s="93" t="s">
        <v>1495</v>
      </c>
      <c r="BZ11" s="93" t="s">
        <v>1496</v>
      </c>
      <c r="CA11" s="93" t="s">
        <v>1497</v>
      </c>
      <c r="CB11" s="93" t="s">
        <v>1498</v>
      </c>
      <c r="CC11" s="93" t="s">
        <v>1499</v>
      </c>
      <c r="CD11" s="93" t="s">
        <v>1500</v>
      </c>
      <c r="CE11" s="93" t="s">
        <v>1501</v>
      </c>
      <c r="CF11" s="93" t="s">
        <v>1502</v>
      </c>
      <c r="CG11" s="93" t="s">
        <v>1503</v>
      </c>
      <c r="CH11" s="93" t="s">
        <v>1504</v>
      </c>
      <c r="CI11" s="93" t="s">
        <v>1505</v>
      </c>
      <c r="CJ11" s="93" t="s">
        <v>1506</v>
      </c>
      <c r="CK11" s="93" t="s">
        <v>1507</v>
      </c>
      <c r="CL11" s="93" t="s">
        <v>1508</v>
      </c>
      <c r="CM11" s="93" t="s">
        <v>1509</v>
      </c>
      <c r="CN11" s="93" t="s">
        <v>1510</v>
      </c>
      <c r="CO11" s="93" t="s">
        <v>1511</v>
      </c>
      <c r="CP11" s="93" t="s">
        <v>1512</v>
      </c>
      <c r="CQ11" s="93" t="s">
        <v>1513</v>
      </c>
      <c r="CR11" s="93" t="s">
        <v>1514</v>
      </c>
      <c r="CS11" s="93" t="s">
        <v>1515</v>
      </c>
      <c r="CT11" s="93" t="s">
        <v>1516</v>
      </c>
      <c r="CU11" s="93" t="s">
        <v>1517</v>
      </c>
      <c r="CV11" s="93" t="s">
        <v>1518</v>
      </c>
      <c r="CW11" s="93" t="s">
        <v>1519</v>
      </c>
      <c r="CX11" s="93" t="s">
        <v>1520</v>
      </c>
      <c r="CY11" s="93" t="s">
        <v>1521</v>
      </c>
      <c r="CZ11" s="93" t="s">
        <v>1522</v>
      </c>
      <c r="DA11" s="93" t="s">
        <v>1523</v>
      </c>
      <c r="DB11" s="93" t="s">
        <v>1524</v>
      </c>
      <c r="DC11" s="74" t="s">
        <v>1332</v>
      </c>
      <c r="DD11" s="74" t="s">
        <v>1333</v>
      </c>
      <c r="DE11" s="74" t="s">
        <v>1334</v>
      </c>
      <c r="DF11" s="74" t="s">
        <v>1335</v>
      </c>
      <c r="DG11" s="74" t="s">
        <v>1336</v>
      </c>
      <c r="DH11" s="74" t="s">
        <v>1337</v>
      </c>
    </row>
    <row r="12" spans="1:112" s="86" customFormat="1" x14ac:dyDescent="0.25">
      <c r="A12" s="94"/>
      <c r="B12" s="94"/>
      <c r="C12" s="95"/>
      <c r="D12" s="95"/>
      <c r="E12" s="95"/>
      <c r="F12" s="96" t="str">
        <f>IF(Bieu5_141[[#This Row],[2020-V4]]&lt;&gt;"","CT_"&amp;LEFT(Bieu5_141[[#This Row],[2020-V4]],1),"")</f>
        <v/>
      </c>
      <c r="G12" s="95"/>
      <c r="H12" s="95"/>
      <c r="I12" s="94"/>
      <c r="J12" s="94"/>
      <c r="K12" s="94"/>
      <c r="L12" s="105"/>
      <c r="M12" s="105"/>
      <c r="N12" s="102">
        <f>SUM(Bieu5_141[[#This Row],[2020-B5]],Bieu5_141[[#This Row],[2020-B7]])</f>
        <v>0</v>
      </c>
      <c r="O12" s="106"/>
      <c r="P12" s="106"/>
      <c r="Q12" s="106"/>
      <c r="R12" s="106"/>
      <c r="S12" s="106"/>
      <c r="T12" s="106"/>
      <c r="U12" s="106"/>
      <c r="V12" s="106"/>
      <c r="W12" s="106"/>
      <c r="X12" s="106"/>
      <c r="Y12" s="106"/>
      <c r="Z12" s="106"/>
      <c r="AA12" s="106"/>
      <c r="AB12" s="103">
        <f>SUM(Bieu5_141[[#This Row],[2020-B19]],Bieu5_141[[#This Row],[2020-B21]],Bieu5_141[[#This Row],[2020-B23]],Bieu5_141[[#This Row],[2020-B25]],Bieu5_141[[#This Row],[2020-B27]],Bieu5_141[[#This Row],[2020-B29]],Bieu5_141[[#This Row],[2020-B31]],Bieu5_141[[#This Row],[2020-B35]],Bieu5_141[[#This Row],[2020-B37]])</f>
        <v>0</v>
      </c>
      <c r="AC12" s="103">
        <f>SUM(Bieu5_141[[#This Row],[2020-B20]],Bieu5_141[[#This Row],[2020-B22]],Bieu5_141[[#This Row],[2020-B24]],Bieu5_141[[#This Row],[2020-B26]],Bieu5_141[[#This Row],[2020-B28]],Bieu5_141[[#This Row],[2020-B30]],Bieu5_141[[#This Row],[2020-B32]],Bieu5_141[[#This Row],[2020-B36]],Bieu5_141[[#This Row],[2020-B38]])</f>
        <v>0</v>
      </c>
      <c r="AD12" s="106"/>
      <c r="AE12" s="106"/>
      <c r="AF12" s="106"/>
      <c r="AG12" s="106"/>
      <c r="AH12" s="106"/>
      <c r="AI12" s="106"/>
      <c r="AJ12" s="106"/>
      <c r="AK12" s="106"/>
      <c r="AL12" s="106"/>
      <c r="AM12" s="106"/>
      <c r="AN12" s="106"/>
      <c r="AO12" s="106"/>
      <c r="AP12" s="106"/>
      <c r="AQ12" s="106"/>
      <c r="AR12" s="106"/>
      <c r="AS12" s="106"/>
      <c r="AT12" s="106"/>
      <c r="AU12" s="106"/>
      <c r="AV12" s="106"/>
      <c r="AW12" s="106"/>
      <c r="AX12" s="103">
        <f>SUM(Bieu5_141[[#This Row],[2020-B41]],Bieu5_141[[#This Row],[2020-B43]],Bieu5_141[[#This Row],[2020-B45]],Bieu5_141[[#This Row],[2020-B47]],Bieu5_141[[#This Row],[2020-B49]],Bieu5_141[[#This Row],[2020-B51]],Bieu5_141[[#This Row],[2020-B53]],Bieu5_141[[#This Row],[2020-B55]])</f>
        <v>0</v>
      </c>
      <c r="AY12" s="103">
        <f>SUM(Bieu5_141[[#This Row],[2020-B42]],Bieu5_141[[#This Row],[2020-B44]],Bieu5_141[[#This Row],[2020-B46]],Bieu5_141[[#This Row],[2020-B48]],Bieu5_141[[#This Row],[2020-B50]],Bieu5_141[[#This Row],[2020-B52]],Bieu5_141[[#This Row],[2020-B54]],Bieu5_141[[#This Row],[2020-B56]])</f>
        <v>0</v>
      </c>
      <c r="AZ12" s="106"/>
      <c r="BA12" s="106"/>
      <c r="BB12" s="106"/>
      <c r="BC12" s="106"/>
      <c r="BD12" s="106"/>
      <c r="BE12" s="106"/>
      <c r="BF12" s="106"/>
      <c r="BG12" s="106"/>
      <c r="BH12" s="106"/>
      <c r="BI12" s="106"/>
      <c r="BJ12" s="106"/>
      <c r="BK12" s="106"/>
      <c r="BL12" s="106"/>
      <c r="BM12" s="106"/>
      <c r="BN12" s="106"/>
      <c r="BO12" s="106"/>
      <c r="BP12" s="103">
        <f>SUM(Bieu5_141[[#This Row],[2020-B59]],Bieu5_141[[#This Row],[2020-B61]],Bieu5_141[[#This Row],[2020-B63]],Bieu5_141[[#This Row],[2020-B65]])</f>
        <v>0</v>
      </c>
      <c r="BQ12" s="103">
        <f>SUM(Bieu5_141[[#This Row],[2020-B60]],Bieu5_141[[#This Row],[2020-B62]],Bieu5_141[[#This Row],[2020-B64]],Bieu5_141[[#This Row],[2020-B66]])</f>
        <v>0</v>
      </c>
      <c r="BR12" s="106"/>
      <c r="BS12" s="106"/>
      <c r="BT12" s="106"/>
      <c r="BU12" s="106"/>
      <c r="BV12" s="106"/>
      <c r="BW12" s="106"/>
      <c r="BX12" s="106"/>
      <c r="BY12" s="106"/>
      <c r="BZ12" s="106"/>
      <c r="CA12" s="107"/>
      <c r="CB12" s="120" t="str">
        <f>IF(Bieu5_141[[#This Row],[2020-B68]]&lt;&gt;0,IF(Bieu5_141[[#This Row],[2020-B68]]&lt;1,"Dưới 01 lần lương",IF(AND(Bieu5_141[[#This Row],[2020-B68]]&gt;=1,Bieu5_141[[#This Row],[2020-B68]]&lt;=2),"Từ 1 lần đến 2 lần lương",IF(AND(Bieu5_141[[#This Row],[2020-B68]]&gt;2,Bieu5_141[[#This Row],[2020-B68]]&lt;=3),"Từ trên 2 lần đến 3 lần lương","Từ trên 3 lần lương"))),"")</f>
        <v/>
      </c>
      <c r="CC12" s="120">
        <f>IF(Bieu5_141[[#This Row],[2020-B68]]&lt;&gt;0,IF(Bieu5_141[[#This Row],[2020-B68]]&lt;1,1,0),0)</f>
        <v>0</v>
      </c>
      <c r="CD12" s="120">
        <f>IF(Bieu5_141[[#This Row],[2020-B68]]&lt;&gt;0,IF(AND(Bieu5_141[[#This Row],[2020-B68]]&gt;=1,Bieu5_141[[#This Row],[2020-B68]]&lt;=2),1,0),0)</f>
        <v>0</v>
      </c>
      <c r="CE12" s="120">
        <f>IF(Bieu5_141[[#This Row],[2020-B68]]&lt;&gt;0,IF(AND(Bieu5_141[[#This Row],[2020-B68]]&gt;2,Bieu5_141[[#This Row],[2020-B68]]&lt;=3),1,0),0)</f>
        <v>0</v>
      </c>
      <c r="CF12" s="120">
        <f>IF(Bieu5_141[[#This Row],[2020-B68]]&lt;&gt;0,IF(Bieu5_141[[#This Row],[2020-B68]]&gt;3,1,0),0)</f>
        <v>0</v>
      </c>
      <c r="CG12" s="107"/>
      <c r="CH12" s="107"/>
      <c r="CI12" s="103">
        <f>SUM(Bieu5_141[[#This Row],[2020-B74]],Bieu5_141[[#This Row],[2020-B76]],Bieu5_141[[#This Row],[2020-B78]],Bieu5_141[[#This Row],[2020-B80]])</f>
        <v>0</v>
      </c>
      <c r="CJ12" s="103">
        <f>SUM(Bieu5_141[[#This Row],[2020-B75]],Bieu5_141[[#This Row],[2020-B77]],Bieu5_141[[#This Row],[2020-B79]],Bieu5_141[[#This Row],[2020-B81]])</f>
        <v>0</v>
      </c>
      <c r="CK12" s="106"/>
      <c r="CL12" s="106"/>
      <c r="CM12" s="106"/>
      <c r="CN12" s="106"/>
      <c r="CO12" s="106"/>
      <c r="CP12" s="106"/>
      <c r="CQ12" s="106"/>
      <c r="CR12" s="106"/>
      <c r="CS12" s="103">
        <f>SUM(Bieu5_141[[#This Row],[2020-B84]],Bieu5_141[[#This Row],[2020-B86]],Bieu5_141[[#This Row],[2020-B88]],Bieu5_141[[#This Row],[2020-B90]])</f>
        <v>0</v>
      </c>
      <c r="CT12" s="103">
        <f>SUM(Bieu5_141[[#This Row],[2020-B85]],Bieu5_141[[#This Row],[2020-B87]],Bieu5_141[[#This Row],[2020-B89]],Bieu5_141[[#This Row],[2020-B91]])</f>
        <v>0</v>
      </c>
      <c r="CU12" s="106"/>
      <c r="CV12" s="106"/>
      <c r="CW12" s="106"/>
      <c r="CX12" s="106"/>
      <c r="CY12" s="106"/>
      <c r="CZ12" s="106"/>
      <c r="DA12" s="106"/>
      <c r="DB12" s="106"/>
      <c r="DC12" s="119" t="str">
        <f>IF((Bieu5_141[[#This Row],[2020-B18]]-Bieu5_141[[#This Row],[2020-B40]])=0,"",ROUND(Bieu5_141[[#This Row],[2020-B58]],0)=ROUND((Bieu5_141[[#This Row],[2020-B18]]-Bieu5_141[[#This Row],[2020-B40]]),0))</f>
        <v/>
      </c>
      <c r="DD12" s="119">
        <f>(Bieu5_141[[#This Row],[2020-B18]]-Bieu5_141[[#This Row],[2020-B40]])</f>
        <v>0</v>
      </c>
      <c r="DE12" s="119" t="str">
        <f>IF(Bieu5_141[[#This Row],[2020-B8]]=0,"",Bieu5_141[[#This Row],[2020-B8]]/Bieu5_141[[#This Row],[2020-B3]]/(1.49*12))</f>
        <v/>
      </c>
      <c r="DF12" s="119">
        <f>IF(Bieu5_141[[#This Row],[CL Thu-Chi TX 141]]&gt;Bieu5_141[[#This Row],[2020-B8]],
(IF(OR(VALUE(LEFT(Bieu5_141[[#This Row],[2020-V3]],1))=1,VALUE(LEFT(Bieu5_141[[#This Row],[2020-V3]],1))=2),(3/12*Bieu5_141[[#This Row],[2020-B8]]-Bieu5_141[[#This Row],[2020-B62]])&gt;=1,
IF(VALUE(LEFT(Bieu5_141[[#This Row],[2020-V3]],1))=3, (2/12*Bieu5_141[[#This Row],[2020-B8]]-Bieu5_141[[#This Row],[2020-B62]])&gt;=1, (1/12*Bieu5_141[[#This Row],[2020-B8]]-Bieu5_141[[#This Row],[2020-B62]])&gt;=1
))),0)</f>
        <v>0</v>
      </c>
      <c r="DG12" s="119">
        <f>IF(Bieu5_141[[#This Row],[CL Thu-Chi TX 141]]&gt;Bieu5_141[[#This Row],[2020-B8]],
(IF(OR(VALUE(LEFT(Bieu5_141[[#This Row],[2020-V3]],1))=1,VALUE(LEFT(Bieu5_141[[#This Row],[2020-V3]],1))=2),(Bieu5_141[[#This Row],[2020-B60]]-25%*Bieu5_141[[#This Row],[2020-B58]])&gt;=1,
IF(VALUE(LEFT(Bieu5_141[[#This Row],[2020-V3]],1))=3,(Bieu5_141[[#This Row],[2020-B60]]-15%*Bieu5_141[[#This Row],[2020-B58]])&gt;=1,
IF(VALUE(LEFT(Bieu5_141[[#This Row],[2020-V3]],1))=4,(Bieu5_141[[#This Row],[2020-B60]]-5%*Bieu5_141[[#This Row],[2020-B58]])&gt;=1,0)))),0)</f>
        <v>0</v>
      </c>
      <c r="DH12" s="119">
        <f>IF(Bieu5_141[[#This Row],[CL Thu-Chi TX 141]]&gt;Bieu5_141[[#This Row],[2020-B8]],
IF(VALUE(LEFT(Bieu5_141[[#This Row],[2020-V3]],1))=1,0,
IF(VALUE(LEFT(Bieu5_141[[#This Row],[2020-V3]],1))=2,(3*Bieu5_141[[#This Row],[2020-B8]]-Bieu5_141[[#This Row],[2020-B64]])&gt;=0,
IF(VALUE(LEFT(Bieu5_141[[#This Row],[2020-V3]],1))=3,(2*Bieu5_141[[#This Row],[2020-B8]]-Bieu5_141[[#This Row],[2020-B64]])&gt;=0,
IF(VALUE(LEFT(Bieu5_141[[#This Row],[2020-V3]],1))=4,(1*Bieu5_141[[#This Row],[2020-B8]]-Bieu5_141[[#This Row],[2020-B64]])&gt;=0,0)))),0)</f>
        <v>0</v>
      </c>
    </row>
    <row r="13" spans="1:112" s="108" customFormat="1" x14ac:dyDescent="0.25">
      <c r="A13" s="94"/>
      <c r="B13" s="94"/>
      <c r="C13" s="95"/>
      <c r="D13" s="95"/>
      <c r="E13" s="95"/>
      <c r="F13" s="96" t="str">
        <f>IF(Bieu5_141[[#This Row],[2020-V4]]&lt;&gt;"","CT_"&amp;LEFT(Bieu5_141[[#This Row],[2020-V4]],1),"")</f>
        <v/>
      </c>
      <c r="G13" s="95"/>
      <c r="H13" s="95"/>
      <c r="I13" s="94"/>
      <c r="J13" s="94"/>
      <c r="K13" s="94"/>
      <c r="L13" s="105"/>
      <c r="M13" s="105"/>
      <c r="N13" s="99">
        <f>SUM(Bieu5_141[[#This Row],[2020-B5]],Bieu5_141[[#This Row],[2020-B7]])</f>
        <v>0</v>
      </c>
      <c r="O13" s="106"/>
      <c r="P13" s="106"/>
      <c r="Q13" s="106"/>
      <c r="R13" s="106"/>
      <c r="S13" s="106"/>
      <c r="T13" s="106"/>
      <c r="U13" s="106"/>
      <c r="V13" s="106"/>
      <c r="W13" s="106"/>
      <c r="X13" s="106"/>
      <c r="Y13" s="106"/>
      <c r="Z13" s="106"/>
      <c r="AA13" s="106"/>
      <c r="AB13" s="99">
        <f>SUM(Bieu5_141[[#This Row],[2020-B19]],Bieu5_141[[#This Row],[2020-B21]],Bieu5_141[[#This Row],[2020-B23]],Bieu5_141[[#This Row],[2020-B25]],Bieu5_141[[#This Row],[2020-B27]],Bieu5_141[[#This Row],[2020-B29]],Bieu5_141[[#This Row],[2020-B31]],Bieu5_141[[#This Row],[2020-B35]],Bieu5_141[[#This Row],[2020-B37]])</f>
        <v>0</v>
      </c>
      <c r="AC13" s="99">
        <f>SUM(Bieu5_141[[#This Row],[2020-B20]],Bieu5_141[[#This Row],[2020-B22]],Bieu5_141[[#This Row],[2020-B24]],Bieu5_141[[#This Row],[2020-B26]],Bieu5_141[[#This Row],[2020-B28]],Bieu5_141[[#This Row],[2020-B30]],Bieu5_141[[#This Row],[2020-B32]],Bieu5_141[[#This Row],[2020-B36]],Bieu5_141[[#This Row],[2020-B38]])</f>
        <v>0</v>
      </c>
      <c r="AD13" s="106"/>
      <c r="AE13" s="106"/>
      <c r="AF13" s="106"/>
      <c r="AG13" s="106"/>
      <c r="AH13" s="106"/>
      <c r="AI13" s="106"/>
      <c r="AJ13" s="106"/>
      <c r="AK13" s="106"/>
      <c r="AL13" s="106"/>
      <c r="AM13" s="106"/>
      <c r="AN13" s="106"/>
      <c r="AO13" s="106"/>
      <c r="AP13" s="106"/>
      <c r="AQ13" s="106"/>
      <c r="AR13" s="106"/>
      <c r="AS13" s="106"/>
      <c r="AT13" s="106"/>
      <c r="AU13" s="106"/>
      <c r="AV13" s="106"/>
      <c r="AW13" s="106"/>
      <c r="AX13" s="99">
        <f>SUM(Bieu5_141[[#This Row],[2020-B41]],Bieu5_141[[#This Row],[2020-B43]],Bieu5_141[[#This Row],[2020-B45]],Bieu5_141[[#This Row],[2020-B47]],Bieu5_141[[#This Row],[2020-B49]],Bieu5_141[[#This Row],[2020-B51]],Bieu5_141[[#This Row],[2020-B53]],Bieu5_141[[#This Row],[2020-B55]])</f>
        <v>0</v>
      </c>
      <c r="AY13" s="99">
        <f>SUM(Bieu5_141[[#This Row],[2020-B42]],Bieu5_141[[#This Row],[2020-B44]],Bieu5_141[[#This Row],[2020-B46]],Bieu5_141[[#This Row],[2020-B48]],Bieu5_141[[#This Row],[2020-B50]],Bieu5_141[[#This Row],[2020-B52]],Bieu5_141[[#This Row],[2020-B54]],Bieu5_141[[#This Row],[2020-B56]])</f>
        <v>0</v>
      </c>
      <c r="AZ13" s="106"/>
      <c r="BA13" s="106"/>
      <c r="BB13" s="106"/>
      <c r="BC13" s="106"/>
      <c r="BD13" s="106"/>
      <c r="BE13" s="106"/>
      <c r="BF13" s="106"/>
      <c r="BG13" s="106"/>
      <c r="BH13" s="106"/>
      <c r="BI13" s="106"/>
      <c r="BJ13" s="106"/>
      <c r="BK13" s="106"/>
      <c r="BL13" s="106"/>
      <c r="BM13" s="106"/>
      <c r="BN13" s="106"/>
      <c r="BO13" s="106"/>
      <c r="BP13" s="99">
        <f>SUM(Bieu5_141[[#This Row],[2020-B59]],Bieu5_141[[#This Row],[2020-B61]],Bieu5_141[[#This Row],[2020-B63]],Bieu5_141[[#This Row],[2020-B65]])</f>
        <v>0</v>
      </c>
      <c r="BQ13" s="99">
        <f>SUM(Bieu5_141[[#This Row],[2020-B60]],Bieu5_141[[#This Row],[2020-B62]],Bieu5_141[[#This Row],[2020-B64]],Bieu5_141[[#This Row],[2020-B66]])</f>
        <v>0</v>
      </c>
      <c r="BR13" s="106"/>
      <c r="BS13" s="106"/>
      <c r="BT13" s="106"/>
      <c r="BU13" s="106"/>
      <c r="BV13" s="106"/>
      <c r="BW13" s="106"/>
      <c r="BX13" s="106"/>
      <c r="BY13" s="106"/>
      <c r="BZ13" s="106"/>
      <c r="CA13" s="107"/>
      <c r="CB13" s="99" t="str">
        <f>IF(Bieu5_141[[#This Row],[2020-B68]]&lt;&gt;0,IF(Bieu5_141[[#This Row],[2020-B68]]&lt;1,"Dưới 01 lần lương",IF(AND(Bieu5_141[[#This Row],[2020-B68]]&gt;=1,Bieu5_141[[#This Row],[2020-B68]]&lt;=2),"Từ 1 lần đến 2 lần lương",IF(AND(Bieu5_141[[#This Row],[2020-B68]]&gt;2,Bieu5_141[[#This Row],[2020-B68]]&lt;=3),"Từ trên 2 lần đến 3 lần lương","Từ trên 3 lần lương"))),"")</f>
        <v/>
      </c>
      <c r="CC13" s="99">
        <f>IF(Bieu5_141[[#This Row],[2020-B68]]&lt;&gt;0,IF(Bieu5_141[[#This Row],[2020-B68]]&lt;1,1,0),0)</f>
        <v>0</v>
      </c>
      <c r="CD13" s="99">
        <f>IF(Bieu5_141[[#This Row],[2020-B68]]&lt;&gt;0,IF(AND(Bieu5_141[[#This Row],[2020-B68]]&gt;=1,Bieu5_141[[#This Row],[2020-B68]]&lt;=2),1,0),0)</f>
        <v>0</v>
      </c>
      <c r="CE13" s="99">
        <f>IF(Bieu5_141[[#This Row],[2020-B68]]&lt;&gt;0,IF(AND(Bieu5_141[[#This Row],[2020-B68]]&gt;2,Bieu5_141[[#This Row],[2020-B68]]&lt;=3),1,0),0)</f>
        <v>0</v>
      </c>
      <c r="CF13" s="99">
        <f>IF(Bieu5_141[[#This Row],[2020-B68]]&lt;&gt;0,IF(Bieu5_141[[#This Row],[2020-B68]]&gt;3,1,0),0)</f>
        <v>0</v>
      </c>
      <c r="CG13" s="107"/>
      <c r="CH13" s="107"/>
      <c r="CI13" s="99">
        <f>SUM(Bieu5_141[[#This Row],[2020-B74]],Bieu5_141[[#This Row],[2020-B76]],Bieu5_141[[#This Row],[2020-B78]],Bieu5_141[[#This Row],[2020-B80]])</f>
        <v>0</v>
      </c>
      <c r="CJ13" s="99">
        <f>SUM(Bieu5_141[[#This Row],[2020-B75]],Bieu5_141[[#This Row],[2020-B77]],Bieu5_141[[#This Row],[2020-B79]],Bieu5_141[[#This Row],[2020-B81]])</f>
        <v>0</v>
      </c>
      <c r="CK13" s="106"/>
      <c r="CL13" s="106"/>
      <c r="CM13" s="106"/>
      <c r="CN13" s="106"/>
      <c r="CO13" s="106"/>
      <c r="CP13" s="106"/>
      <c r="CQ13" s="106"/>
      <c r="CR13" s="106"/>
      <c r="CS13" s="99">
        <f>SUM(Bieu5_141[[#This Row],[2020-B84]],Bieu5_141[[#This Row],[2020-B86]],Bieu5_141[[#This Row],[2020-B88]],Bieu5_141[[#This Row],[2020-B90]])</f>
        <v>0</v>
      </c>
      <c r="CT13" s="99">
        <f>SUM(Bieu5_141[[#This Row],[2020-B85]],Bieu5_141[[#This Row],[2020-B87]],Bieu5_141[[#This Row],[2020-B89]],Bieu5_141[[#This Row],[2020-B91]])</f>
        <v>0</v>
      </c>
      <c r="CU13" s="106"/>
      <c r="CV13" s="106"/>
      <c r="CW13" s="106"/>
      <c r="CX13" s="106"/>
      <c r="CY13" s="106"/>
      <c r="CZ13" s="106"/>
      <c r="DA13" s="106"/>
      <c r="DB13" s="106"/>
      <c r="DC13" s="99" t="str">
        <f>IF((Bieu5_141[[#This Row],[2020-B18]]-Bieu5_141[[#This Row],[2020-B40]])=0,"",ROUND(Bieu5_141[[#This Row],[2020-B58]],0)=ROUND((Bieu5_141[[#This Row],[2020-B18]]-Bieu5_141[[#This Row],[2020-B40]]),0))</f>
        <v/>
      </c>
      <c r="DD13" s="99">
        <f>(Bieu5_141[[#This Row],[2020-B18]]-Bieu5_141[[#This Row],[2020-B40]])</f>
        <v>0</v>
      </c>
      <c r="DE13" s="99" t="str">
        <f>IF(Bieu5_141[[#This Row],[2020-B8]]=0,"",Bieu5_141[[#This Row],[2020-B8]]/Bieu5_141[[#This Row],[2020-B3]]/(1.49*12))</f>
        <v/>
      </c>
      <c r="DF13" s="99">
        <f>IF(Bieu5_141[[#This Row],[CL Thu-Chi TX 141]]&gt;Bieu5_141[[#This Row],[2020-B8]],
(IF(OR(VALUE(LEFT(Bieu5_141[[#This Row],[2020-V3]],1))=1,VALUE(LEFT(Bieu5_141[[#This Row],[2020-V3]],1))=2),(3/12*Bieu5_141[[#This Row],[2020-B8]]-Bieu5_141[[#This Row],[2020-B62]])&gt;=1,
IF(VALUE(LEFT(Bieu5_141[[#This Row],[2020-V3]],1))=3, (2/12*Bieu5_141[[#This Row],[2020-B8]]-Bieu5_141[[#This Row],[2020-B62]])&gt;=1, (1/12*Bieu5_141[[#This Row],[2020-B8]]-Bieu5_141[[#This Row],[2020-B62]])&gt;=1
))),0)</f>
        <v>0</v>
      </c>
      <c r="DG13" s="99">
        <f>IF(Bieu5_141[[#This Row],[CL Thu-Chi TX 141]]&gt;Bieu5_141[[#This Row],[2020-B8]],
(IF(OR(VALUE(LEFT(Bieu5_141[[#This Row],[2020-V3]],1))=1,VALUE(LEFT(Bieu5_141[[#This Row],[2020-V3]],1))=2),(Bieu5_141[[#This Row],[2020-B60]]-25%*Bieu5_141[[#This Row],[2020-B58]])&gt;=1,
IF(VALUE(LEFT(Bieu5_141[[#This Row],[2020-V3]],1))=3,(Bieu5_141[[#This Row],[2020-B60]]-15%*Bieu5_141[[#This Row],[2020-B58]])&gt;=1,
IF(VALUE(LEFT(Bieu5_141[[#This Row],[2020-V3]],1))=4,(Bieu5_141[[#This Row],[2020-B60]]-5%*Bieu5_141[[#This Row],[2020-B58]])&gt;=1,0)))),0)</f>
        <v>0</v>
      </c>
      <c r="DH13" s="99">
        <f>IF(Bieu5_141[[#This Row],[CL Thu-Chi TX 141]]&gt;Bieu5_141[[#This Row],[2020-B8]],
IF(VALUE(LEFT(Bieu5_141[[#This Row],[2020-V3]],1))=1,0,
IF(VALUE(LEFT(Bieu5_141[[#This Row],[2020-V3]],1))=2,(3*Bieu5_141[[#This Row],[2020-B8]]-Bieu5_141[[#This Row],[2020-B64]])&gt;=0,
IF(VALUE(LEFT(Bieu5_141[[#This Row],[2020-V3]],1))=3,(2*Bieu5_141[[#This Row],[2020-B8]]-Bieu5_141[[#This Row],[2020-B64]])&gt;=0,
IF(VALUE(LEFT(Bieu5_141[[#This Row],[2020-V3]],1))=4,(1*Bieu5_141[[#This Row],[2020-B8]]-Bieu5_141[[#This Row],[2020-B64]])&gt;=0,0)))),0)</f>
        <v>0</v>
      </c>
    </row>
  </sheetData>
  <mergeCells count="107">
    <mergeCell ref="DC4:DH10"/>
    <mergeCell ref="L5:L10"/>
    <mergeCell ref="M5:M10"/>
    <mergeCell ref="N5:R5"/>
    <mergeCell ref="S5:S9"/>
    <mergeCell ref="T5:AA5"/>
    <mergeCell ref="AB5:AW5"/>
    <mergeCell ref="AX5:BO5"/>
    <mergeCell ref="BP5:BY5"/>
    <mergeCell ref="BZ5:CH5"/>
    <mergeCell ref="CI5:CR5"/>
    <mergeCell ref="CS5:DB5"/>
    <mergeCell ref="AB4:AW4"/>
    <mergeCell ref="AX4:BO4"/>
    <mergeCell ref="BP4:CH4"/>
    <mergeCell ref="CI4:DB4"/>
    <mergeCell ref="AD6:AE7"/>
    <mergeCell ref="AF6:AG7"/>
    <mergeCell ref="AH6:AK6"/>
    <mergeCell ref="AL6:AM7"/>
    <mergeCell ref="AN6:AO7"/>
    <mergeCell ref="AP6:AQ7"/>
    <mergeCell ref="AH7:AI7"/>
    <mergeCell ref="AJ7:AK7"/>
    <mergeCell ref="G6:G10"/>
    <mergeCell ref="H6:H10"/>
    <mergeCell ref="I6:I10"/>
    <mergeCell ref="J6:J10"/>
    <mergeCell ref="K6:K10"/>
    <mergeCell ref="A6:A10"/>
    <mergeCell ref="B6:B10"/>
    <mergeCell ref="C6:C10"/>
    <mergeCell ref="D6:D10"/>
    <mergeCell ref="E6:E10"/>
    <mergeCell ref="F6:F10"/>
    <mergeCell ref="N6:N9"/>
    <mergeCell ref="O6:P8"/>
    <mergeCell ref="Q6:R8"/>
    <mergeCell ref="T6:W7"/>
    <mergeCell ref="X6:AA7"/>
    <mergeCell ref="AB6:AC8"/>
    <mergeCell ref="T8:U8"/>
    <mergeCell ref="V8:W8"/>
    <mergeCell ref="X8:Y8"/>
    <mergeCell ref="Z8:AA8"/>
    <mergeCell ref="BD6:BE7"/>
    <mergeCell ref="BF6:BG7"/>
    <mergeCell ref="BH6:BI7"/>
    <mergeCell ref="BJ6:BK7"/>
    <mergeCell ref="BL6:BM7"/>
    <mergeCell ref="BN6:BO7"/>
    <mergeCell ref="AR6:AS7"/>
    <mergeCell ref="AT6:AU7"/>
    <mergeCell ref="AV6:AW7"/>
    <mergeCell ref="AX6:AY8"/>
    <mergeCell ref="AZ6:BA7"/>
    <mergeCell ref="BB6:BC7"/>
    <mergeCell ref="BD8:BE8"/>
    <mergeCell ref="BF8:BG8"/>
    <mergeCell ref="BH8:BI8"/>
    <mergeCell ref="BJ8:BK8"/>
    <mergeCell ref="BL8:BM8"/>
    <mergeCell ref="BN8:BO8"/>
    <mergeCell ref="CA6:CA9"/>
    <mergeCell ref="CB6:CB9"/>
    <mergeCell ref="CC6:CC9"/>
    <mergeCell ref="CD6:CD9"/>
    <mergeCell ref="CE6:CE9"/>
    <mergeCell ref="CF6:CF9"/>
    <mergeCell ref="BP6:BQ8"/>
    <mergeCell ref="BR6:BS8"/>
    <mergeCell ref="BT6:BU8"/>
    <mergeCell ref="BV6:BW8"/>
    <mergeCell ref="BX6:BY8"/>
    <mergeCell ref="BZ6:BZ9"/>
    <mergeCell ref="CY6:CZ7"/>
    <mergeCell ref="DA6:DB7"/>
    <mergeCell ref="CQ8:CR8"/>
    <mergeCell ref="CU8:CV8"/>
    <mergeCell ref="CW8:CX8"/>
    <mergeCell ref="CY8:CZ8"/>
    <mergeCell ref="CG6:CG9"/>
    <mergeCell ref="CH6:CH9"/>
    <mergeCell ref="CI6:CJ8"/>
    <mergeCell ref="CK6:CL7"/>
    <mergeCell ref="CM6:CN7"/>
    <mergeCell ref="CO6:CP7"/>
    <mergeCell ref="CK8:CL8"/>
    <mergeCell ref="CM8:CN8"/>
    <mergeCell ref="CO8:CP8"/>
    <mergeCell ref="DA8:DB8"/>
    <mergeCell ref="CQ6:CR7"/>
    <mergeCell ref="CS6:CT8"/>
    <mergeCell ref="CU6:CV7"/>
    <mergeCell ref="CW6:CX7"/>
    <mergeCell ref="AP8:AQ8"/>
    <mergeCell ref="AR8:AS8"/>
    <mergeCell ref="AT8:AU8"/>
    <mergeCell ref="AV8:AW8"/>
    <mergeCell ref="AZ8:BA8"/>
    <mergeCell ref="BB8:BC8"/>
    <mergeCell ref="AD8:AE8"/>
    <mergeCell ref="AF8:AG8"/>
    <mergeCell ref="AH8:AI8"/>
    <mergeCell ref="AJ8:AK8"/>
    <mergeCell ref="AL8:AM8"/>
    <mergeCell ref="AN8:AO8"/>
  </mergeCells>
  <dataValidations count="2">
    <dataValidation type="list" allowBlank="1" showInputMessage="1" showErrorMessage="1" sqref="E12:E13">
      <formula1>INDIRECT($F12)</formula1>
    </dataValidation>
    <dataValidation type="list" allowBlank="1" showInputMessage="1" showErrorMessage="1" sqref="B12:B13">
      <formula1>"43,141,54"</formula1>
    </dataValidation>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'Cac phan loai'!$D$21:$J$21</xm:f>
          </x14:formula1>
          <xm:sqref>D12:D13</xm:sqref>
        </x14:dataValidation>
        <x14:dataValidation type="list" allowBlank="1" showInputMessage="1" showErrorMessage="1">
          <x14:formula1>
            <xm:f>'Cac phan loai'!$B$22:$B$27</xm:f>
          </x14:formula1>
          <xm:sqref>C12:C13</xm:sqref>
        </x14:dataValidation>
        <x14:dataValidation type="list" allowBlank="1" showInputMessage="1" showErrorMessage="1">
          <x14:formula1>
            <xm:f>'Cac phan loai'!$E$3:$E$16</xm:f>
          </x14:formula1>
          <xm:sqref>A12:A13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13"/>
  <sheetViews>
    <sheetView zoomScale="70" zoomScaleNormal="70" workbookViewId="0">
      <selection activeCell="DA12" sqref="DA12"/>
    </sheetView>
  </sheetViews>
  <sheetFormatPr defaultColWidth="10" defaultRowHeight="15.75" outlineLevelCol="1" x14ac:dyDescent="0.25"/>
  <cols>
    <col min="1" max="1" width="7.28515625" style="46" customWidth="1"/>
    <col min="2" max="2" width="6.5703125" style="46" customWidth="1"/>
    <col min="3" max="5" width="11.7109375" style="46" customWidth="1"/>
    <col min="6" max="6" width="11.7109375" style="46" hidden="1" customWidth="1" outlineLevel="1"/>
    <col min="7" max="7" width="24.7109375" style="46" customWidth="1" collapsed="1"/>
    <col min="8" max="8" width="21.7109375" style="46" customWidth="1"/>
    <col min="9" max="11" width="7.7109375" style="46" customWidth="1"/>
    <col min="12" max="13" width="8.42578125" style="46" customWidth="1"/>
    <col min="14" max="15" width="11.28515625" style="46" customWidth="1"/>
    <col min="16" max="16" width="11.85546875" style="46" customWidth="1"/>
    <col min="17" max="17" width="10.7109375" style="46" customWidth="1"/>
    <col min="18" max="18" width="12.140625" style="46" customWidth="1"/>
    <col min="19" max="19" width="11.28515625" style="46" customWidth="1"/>
    <col min="20" max="20" width="11.7109375" style="46" customWidth="1"/>
    <col min="21" max="21" width="11.28515625" style="46" customWidth="1"/>
    <col min="22" max="22" width="11.85546875" style="46" customWidth="1"/>
    <col min="23" max="31" width="12.28515625" style="46" customWidth="1"/>
    <col min="32" max="35" width="12.85546875" style="46" customWidth="1"/>
    <col min="36" max="43" width="10.42578125" style="46" customWidth="1"/>
    <col min="44" max="44" width="12.7109375" style="46" customWidth="1"/>
    <col min="45" max="45" width="14" style="46" customWidth="1"/>
    <col min="46" max="46" width="12.28515625" style="46" customWidth="1"/>
    <col min="47" max="47" width="12.42578125" style="46" customWidth="1"/>
    <col min="48" max="48" width="10.7109375" style="46" customWidth="1"/>
    <col min="49" max="49" width="11.140625" style="46" customWidth="1"/>
    <col min="50" max="57" width="11.28515625" style="46" customWidth="1"/>
    <col min="58" max="59" width="12.7109375" style="46" customWidth="1"/>
    <col min="60" max="61" width="10.7109375" style="46" customWidth="1"/>
    <col min="62" max="87" width="12.7109375" style="46" customWidth="1"/>
    <col min="88" max="88" width="11.140625" style="46" customWidth="1"/>
    <col min="89" max="89" width="10" style="46" customWidth="1"/>
    <col min="90" max="90" width="16" style="46" customWidth="1"/>
    <col min="91" max="94" width="9" style="46" customWidth="1"/>
    <col min="95" max="96" width="12.140625" style="46" customWidth="1"/>
    <col min="97" max="105" width="13.28515625" style="101" customWidth="1"/>
    <col min="106" max="16384" width="10" style="46"/>
  </cols>
  <sheetData>
    <row r="1" spans="1:105" ht="15.6" x14ac:dyDescent="0.3">
      <c r="CS1" s="75"/>
      <c r="CT1" s="75"/>
      <c r="CU1" s="75"/>
      <c r="CV1" s="76"/>
      <c r="CW1" s="76"/>
      <c r="CX1" s="77"/>
      <c r="CY1" s="78"/>
      <c r="CZ1" s="78"/>
      <c r="DA1" s="78"/>
    </row>
    <row r="2" spans="1:105" ht="15" customHeight="1" x14ac:dyDescent="0.3">
      <c r="CS2" s="75"/>
      <c r="CT2" s="75"/>
      <c r="CU2" s="75"/>
      <c r="CV2" s="76"/>
      <c r="CW2" s="76"/>
      <c r="CX2" s="77"/>
      <c r="CY2" s="78"/>
      <c r="CZ2" s="78"/>
      <c r="DA2" s="78"/>
    </row>
    <row r="3" spans="1:105" ht="15.75" customHeight="1" x14ac:dyDescent="0.25">
      <c r="L3" s="245" t="s">
        <v>1211</v>
      </c>
      <c r="M3" s="246"/>
      <c r="N3" s="269" t="s">
        <v>1212</v>
      </c>
      <c r="O3" s="270"/>
      <c r="P3" s="270"/>
      <c r="Q3" s="270"/>
      <c r="R3" s="270"/>
      <c r="S3" s="270"/>
      <c r="T3" s="270"/>
      <c r="U3" s="271"/>
      <c r="V3" s="269" t="s">
        <v>1213</v>
      </c>
      <c r="W3" s="270"/>
      <c r="X3" s="270"/>
      <c r="Y3" s="270"/>
      <c r="Z3" s="270"/>
      <c r="AA3" s="271"/>
      <c r="AB3" s="269" t="s">
        <v>1213</v>
      </c>
      <c r="AC3" s="270"/>
      <c r="AD3" s="270"/>
      <c r="AE3" s="271"/>
      <c r="AF3" s="269" t="s">
        <v>1214</v>
      </c>
      <c r="AG3" s="270"/>
      <c r="AH3" s="270"/>
      <c r="AI3" s="270"/>
      <c r="AJ3" s="270"/>
      <c r="AK3" s="270"/>
      <c r="AL3" s="270"/>
      <c r="AM3" s="270"/>
      <c r="AN3" s="270"/>
      <c r="AO3" s="270"/>
      <c r="AP3" s="270"/>
      <c r="AQ3" s="270"/>
      <c r="AR3" s="270"/>
      <c r="AS3" s="270"/>
      <c r="AT3" s="270"/>
      <c r="AU3" s="270"/>
      <c r="AV3" s="270"/>
      <c r="AW3" s="270"/>
      <c r="AX3" s="270"/>
      <c r="AY3" s="270"/>
      <c r="AZ3" s="270"/>
      <c r="BA3" s="270"/>
      <c r="BB3" s="270"/>
      <c r="BC3" s="271"/>
      <c r="BD3" s="269" t="s">
        <v>1215</v>
      </c>
      <c r="BE3" s="270"/>
      <c r="BF3" s="270"/>
      <c r="BG3" s="270"/>
      <c r="BH3" s="270"/>
      <c r="BI3" s="270"/>
      <c r="BJ3" s="270"/>
      <c r="BK3" s="270"/>
      <c r="BL3" s="270"/>
      <c r="BM3" s="270"/>
      <c r="BN3" s="270"/>
      <c r="BO3" s="270"/>
      <c r="BP3" s="270"/>
      <c r="BQ3" s="270"/>
      <c r="BR3" s="270"/>
      <c r="BS3" s="270"/>
      <c r="BT3" s="270"/>
      <c r="BU3" s="270"/>
      <c r="BV3" s="270"/>
      <c r="BW3" s="271"/>
      <c r="BX3" s="239" t="s">
        <v>1216</v>
      </c>
      <c r="BY3" s="240"/>
      <c r="BZ3" s="269" t="s">
        <v>1217</v>
      </c>
      <c r="CA3" s="270"/>
      <c r="CB3" s="270"/>
      <c r="CC3" s="270"/>
      <c r="CD3" s="270"/>
      <c r="CE3" s="270"/>
      <c r="CF3" s="270"/>
      <c r="CG3" s="270"/>
      <c r="CH3" s="270"/>
      <c r="CI3" s="271"/>
      <c r="CJ3" s="272" t="s">
        <v>1218</v>
      </c>
      <c r="CK3" s="273"/>
      <c r="CL3" s="273"/>
      <c r="CM3" s="273"/>
      <c r="CN3" s="273"/>
      <c r="CO3" s="273"/>
      <c r="CP3" s="273"/>
      <c r="CQ3" s="273"/>
      <c r="CR3" s="274"/>
      <c r="CS3" s="287" t="s">
        <v>1219</v>
      </c>
      <c r="CT3" s="288"/>
      <c r="CU3" s="288"/>
      <c r="CV3" s="288"/>
      <c r="CW3" s="288"/>
      <c r="CX3" s="288"/>
      <c r="CY3" s="288"/>
      <c r="CZ3" s="288"/>
      <c r="DA3" s="289"/>
    </row>
    <row r="4" spans="1:105" ht="15.75" customHeight="1" x14ac:dyDescent="0.25">
      <c r="L4" s="247"/>
      <c r="M4" s="248"/>
      <c r="N4" s="239" t="s">
        <v>1220</v>
      </c>
      <c r="O4" s="240"/>
      <c r="P4" s="251" t="s">
        <v>1221</v>
      </c>
      <c r="Q4" s="252"/>
      <c r="R4" s="251" t="s">
        <v>1222</v>
      </c>
      <c r="S4" s="252"/>
      <c r="T4" s="239" t="s">
        <v>1223</v>
      </c>
      <c r="U4" s="240"/>
      <c r="V4" s="239" t="s">
        <v>1224</v>
      </c>
      <c r="W4" s="240"/>
      <c r="X4" s="263" t="s">
        <v>1225</v>
      </c>
      <c r="Y4" s="264"/>
      <c r="Z4" s="263" t="s">
        <v>1226</v>
      </c>
      <c r="AA4" s="264"/>
      <c r="AB4" s="263" t="s">
        <v>1227</v>
      </c>
      <c r="AC4" s="264"/>
      <c r="AD4" s="263" t="s">
        <v>1228</v>
      </c>
      <c r="AE4" s="264"/>
      <c r="AF4" s="239" t="s">
        <v>1229</v>
      </c>
      <c r="AG4" s="240"/>
      <c r="AH4" s="269" t="s">
        <v>1230</v>
      </c>
      <c r="AI4" s="270"/>
      <c r="AJ4" s="270"/>
      <c r="AK4" s="270"/>
      <c r="AL4" s="270"/>
      <c r="AM4" s="270"/>
      <c r="AN4" s="270"/>
      <c r="AO4" s="270"/>
      <c r="AP4" s="270"/>
      <c r="AQ4" s="271"/>
      <c r="AR4" s="269" t="s">
        <v>1231</v>
      </c>
      <c r="AS4" s="270"/>
      <c r="AT4" s="270"/>
      <c r="AU4" s="270"/>
      <c r="AV4" s="270"/>
      <c r="AW4" s="270"/>
      <c r="AX4" s="270"/>
      <c r="AY4" s="270"/>
      <c r="AZ4" s="270"/>
      <c r="BA4" s="270"/>
      <c r="BB4" s="270"/>
      <c r="BC4" s="271"/>
      <c r="BD4" s="239" t="s">
        <v>1232</v>
      </c>
      <c r="BE4" s="240"/>
      <c r="BF4" s="239" t="s">
        <v>1233</v>
      </c>
      <c r="BG4" s="240"/>
      <c r="BH4" s="239" t="s">
        <v>1234</v>
      </c>
      <c r="BI4" s="240"/>
      <c r="BJ4" s="239" t="s">
        <v>1235</v>
      </c>
      <c r="BK4" s="240"/>
      <c r="BL4" s="269" t="s">
        <v>1236</v>
      </c>
      <c r="BM4" s="270"/>
      <c r="BN4" s="270"/>
      <c r="BO4" s="270"/>
      <c r="BP4" s="270"/>
      <c r="BQ4" s="270"/>
      <c r="BR4" s="270"/>
      <c r="BS4" s="271"/>
      <c r="BT4" s="269" t="s">
        <v>1237</v>
      </c>
      <c r="BU4" s="270"/>
      <c r="BV4" s="270"/>
      <c r="BW4" s="271"/>
      <c r="BX4" s="241"/>
      <c r="BY4" s="242"/>
      <c r="BZ4" s="239" t="s">
        <v>1238</v>
      </c>
      <c r="CA4" s="240"/>
      <c r="CB4" s="269" t="s">
        <v>1239</v>
      </c>
      <c r="CC4" s="270"/>
      <c r="CD4" s="270"/>
      <c r="CE4" s="270"/>
      <c r="CF4" s="270"/>
      <c r="CG4" s="270"/>
      <c r="CH4" s="270"/>
      <c r="CI4" s="271"/>
      <c r="CJ4" s="275" t="s">
        <v>1218</v>
      </c>
      <c r="CK4" s="257" t="s">
        <v>1240</v>
      </c>
      <c r="CL4" s="278" t="s">
        <v>1190</v>
      </c>
      <c r="CM4" s="203" t="s">
        <v>1179</v>
      </c>
      <c r="CN4" s="203" t="s">
        <v>1180</v>
      </c>
      <c r="CO4" s="203" t="s">
        <v>1181</v>
      </c>
      <c r="CP4" s="203" t="s">
        <v>1182</v>
      </c>
      <c r="CQ4" s="257" t="s">
        <v>1241</v>
      </c>
      <c r="CR4" s="257" t="s">
        <v>1242</v>
      </c>
      <c r="CS4" s="290"/>
      <c r="CT4" s="291"/>
      <c r="CU4" s="291"/>
      <c r="CV4" s="291"/>
      <c r="CW4" s="291"/>
      <c r="CX4" s="291"/>
      <c r="CY4" s="291"/>
      <c r="CZ4" s="291"/>
      <c r="DA4" s="292"/>
    </row>
    <row r="5" spans="1:105" x14ac:dyDescent="0.25">
      <c r="L5" s="247"/>
      <c r="M5" s="248"/>
      <c r="N5" s="241"/>
      <c r="O5" s="242"/>
      <c r="P5" s="296"/>
      <c r="Q5" s="297"/>
      <c r="R5" s="296"/>
      <c r="S5" s="297"/>
      <c r="T5" s="241"/>
      <c r="U5" s="242"/>
      <c r="V5" s="241"/>
      <c r="W5" s="242"/>
      <c r="X5" s="265"/>
      <c r="Y5" s="266"/>
      <c r="Z5" s="265"/>
      <c r="AA5" s="266"/>
      <c r="AB5" s="265"/>
      <c r="AC5" s="266"/>
      <c r="AD5" s="265"/>
      <c r="AE5" s="266"/>
      <c r="AF5" s="241"/>
      <c r="AG5" s="242"/>
      <c r="AH5" s="239" t="s">
        <v>1090</v>
      </c>
      <c r="AI5" s="240"/>
      <c r="AJ5" s="263" t="s">
        <v>1243</v>
      </c>
      <c r="AK5" s="264"/>
      <c r="AL5" s="263" t="s">
        <v>1244</v>
      </c>
      <c r="AM5" s="264"/>
      <c r="AN5" s="263" t="s">
        <v>1245</v>
      </c>
      <c r="AO5" s="264"/>
      <c r="AP5" s="263" t="s">
        <v>1246</v>
      </c>
      <c r="AQ5" s="264"/>
      <c r="AR5" s="239" t="s">
        <v>1090</v>
      </c>
      <c r="AS5" s="240"/>
      <c r="AT5" s="239" t="s">
        <v>1247</v>
      </c>
      <c r="AU5" s="281"/>
      <c r="AV5" s="281"/>
      <c r="AW5" s="240"/>
      <c r="AX5" s="239" t="s">
        <v>1248</v>
      </c>
      <c r="AY5" s="281"/>
      <c r="AZ5" s="281"/>
      <c r="BA5" s="281"/>
      <c r="BB5" s="281"/>
      <c r="BC5" s="240"/>
      <c r="BD5" s="241"/>
      <c r="BE5" s="242"/>
      <c r="BF5" s="241"/>
      <c r="BG5" s="242"/>
      <c r="BH5" s="241"/>
      <c r="BI5" s="242"/>
      <c r="BJ5" s="241"/>
      <c r="BK5" s="242"/>
      <c r="BL5" s="239" t="s">
        <v>1249</v>
      </c>
      <c r="BM5" s="240"/>
      <c r="BN5" s="260" t="s">
        <v>1250</v>
      </c>
      <c r="BO5" s="261"/>
      <c r="BP5" s="261"/>
      <c r="BQ5" s="261"/>
      <c r="BR5" s="261"/>
      <c r="BS5" s="262"/>
      <c r="BT5" s="239" t="s">
        <v>1251</v>
      </c>
      <c r="BU5" s="240"/>
      <c r="BV5" s="263" t="s">
        <v>1252</v>
      </c>
      <c r="BW5" s="264"/>
      <c r="BX5" s="241"/>
      <c r="BY5" s="242"/>
      <c r="BZ5" s="241"/>
      <c r="CA5" s="242"/>
      <c r="CB5" s="239" t="s">
        <v>1253</v>
      </c>
      <c r="CC5" s="240"/>
      <c r="CD5" s="239" t="s">
        <v>1254</v>
      </c>
      <c r="CE5" s="240"/>
      <c r="CF5" s="239" t="s">
        <v>1110</v>
      </c>
      <c r="CG5" s="240"/>
      <c r="CH5" s="239" t="s">
        <v>1255</v>
      </c>
      <c r="CI5" s="240"/>
      <c r="CJ5" s="276"/>
      <c r="CK5" s="258"/>
      <c r="CL5" s="279"/>
      <c r="CM5" s="255"/>
      <c r="CN5" s="255"/>
      <c r="CO5" s="255"/>
      <c r="CP5" s="255"/>
      <c r="CQ5" s="258"/>
      <c r="CR5" s="258"/>
      <c r="CS5" s="290"/>
      <c r="CT5" s="291"/>
      <c r="CU5" s="291"/>
      <c r="CV5" s="291"/>
      <c r="CW5" s="291"/>
      <c r="CX5" s="291"/>
      <c r="CY5" s="291"/>
      <c r="CZ5" s="291"/>
      <c r="DA5" s="292"/>
    </row>
    <row r="6" spans="1:105" ht="15.75" customHeight="1" x14ac:dyDescent="0.25">
      <c r="A6" s="191" t="s">
        <v>2</v>
      </c>
      <c r="B6" s="191" t="s">
        <v>1073</v>
      </c>
      <c r="C6" s="191" t="s">
        <v>1074</v>
      </c>
      <c r="D6" s="191" t="s">
        <v>1075</v>
      </c>
      <c r="E6" s="191" t="s">
        <v>1076</v>
      </c>
      <c r="F6" s="192" t="s">
        <v>1256</v>
      </c>
      <c r="G6" s="191" t="s">
        <v>1077</v>
      </c>
      <c r="H6" s="191" t="s">
        <v>1078</v>
      </c>
      <c r="I6" s="180" t="s">
        <v>5</v>
      </c>
      <c r="J6" s="180" t="s">
        <v>6</v>
      </c>
      <c r="K6" s="180" t="s">
        <v>7</v>
      </c>
      <c r="L6" s="247"/>
      <c r="M6" s="248"/>
      <c r="N6" s="241"/>
      <c r="O6" s="242"/>
      <c r="P6" s="296"/>
      <c r="Q6" s="297"/>
      <c r="R6" s="296"/>
      <c r="S6" s="297"/>
      <c r="T6" s="241"/>
      <c r="U6" s="242"/>
      <c r="V6" s="241"/>
      <c r="W6" s="242"/>
      <c r="X6" s="265"/>
      <c r="Y6" s="266"/>
      <c r="Z6" s="265"/>
      <c r="AA6" s="266"/>
      <c r="AB6" s="265"/>
      <c r="AC6" s="266"/>
      <c r="AD6" s="265"/>
      <c r="AE6" s="266"/>
      <c r="AF6" s="241"/>
      <c r="AG6" s="242"/>
      <c r="AH6" s="241"/>
      <c r="AI6" s="242"/>
      <c r="AJ6" s="265"/>
      <c r="AK6" s="266"/>
      <c r="AL6" s="265"/>
      <c r="AM6" s="266"/>
      <c r="AN6" s="265"/>
      <c r="AO6" s="266"/>
      <c r="AP6" s="265"/>
      <c r="AQ6" s="266"/>
      <c r="AR6" s="241"/>
      <c r="AS6" s="242"/>
      <c r="AT6" s="243"/>
      <c r="AU6" s="282"/>
      <c r="AV6" s="282"/>
      <c r="AW6" s="244"/>
      <c r="AX6" s="243"/>
      <c r="AY6" s="282"/>
      <c r="AZ6" s="282"/>
      <c r="BA6" s="282"/>
      <c r="BB6" s="282"/>
      <c r="BC6" s="244"/>
      <c r="BD6" s="241"/>
      <c r="BE6" s="242"/>
      <c r="BF6" s="241"/>
      <c r="BG6" s="242"/>
      <c r="BH6" s="241"/>
      <c r="BI6" s="242"/>
      <c r="BJ6" s="241"/>
      <c r="BK6" s="242"/>
      <c r="BL6" s="241"/>
      <c r="BM6" s="242"/>
      <c r="BN6" s="239" t="s">
        <v>1257</v>
      </c>
      <c r="BO6" s="240"/>
      <c r="BP6" s="239" t="s">
        <v>1258</v>
      </c>
      <c r="BQ6" s="240"/>
      <c r="BR6" s="239" t="s">
        <v>1259</v>
      </c>
      <c r="BS6" s="240"/>
      <c r="BT6" s="241"/>
      <c r="BU6" s="242"/>
      <c r="BV6" s="265"/>
      <c r="BW6" s="266"/>
      <c r="BX6" s="241"/>
      <c r="BY6" s="242"/>
      <c r="BZ6" s="241"/>
      <c r="CA6" s="242"/>
      <c r="CB6" s="241"/>
      <c r="CC6" s="242"/>
      <c r="CD6" s="241"/>
      <c r="CE6" s="242"/>
      <c r="CF6" s="241"/>
      <c r="CG6" s="242"/>
      <c r="CH6" s="241"/>
      <c r="CI6" s="242"/>
      <c r="CJ6" s="276"/>
      <c r="CK6" s="258"/>
      <c r="CL6" s="279"/>
      <c r="CM6" s="255"/>
      <c r="CN6" s="255"/>
      <c r="CO6" s="255"/>
      <c r="CP6" s="255"/>
      <c r="CQ6" s="258"/>
      <c r="CR6" s="258"/>
      <c r="CS6" s="290"/>
      <c r="CT6" s="291"/>
      <c r="CU6" s="291"/>
      <c r="CV6" s="291"/>
      <c r="CW6" s="291"/>
      <c r="CX6" s="291"/>
      <c r="CY6" s="291"/>
      <c r="CZ6" s="291"/>
      <c r="DA6" s="292"/>
    </row>
    <row r="7" spans="1:105" ht="46.9" customHeight="1" x14ac:dyDescent="0.25">
      <c r="A7" s="191"/>
      <c r="B7" s="191"/>
      <c r="C7" s="191"/>
      <c r="D7" s="191"/>
      <c r="E7" s="191"/>
      <c r="F7" s="193"/>
      <c r="G7" s="191"/>
      <c r="H7" s="191"/>
      <c r="I7" s="180"/>
      <c r="J7" s="180"/>
      <c r="K7" s="180"/>
      <c r="L7" s="247"/>
      <c r="M7" s="248"/>
      <c r="N7" s="241"/>
      <c r="O7" s="242"/>
      <c r="P7" s="296"/>
      <c r="Q7" s="297"/>
      <c r="R7" s="296"/>
      <c r="S7" s="297"/>
      <c r="T7" s="241"/>
      <c r="U7" s="242"/>
      <c r="V7" s="241"/>
      <c r="W7" s="242"/>
      <c r="X7" s="265"/>
      <c r="Y7" s="266"/>
      <c r="Z7" s="265"/>
      <c r="AA7" s="266"/>
      <c r="AB7" s="265"/>
      <c r="AC7" s="266"/>
      <c r="AD7" s="265"/>
      <c r="AE7" s="266"/>
      <c r="AF7" s="241"/>
      <c r="AG7" s="242"/>
      <c r="AH7" s="241"/>
      <c r="AI7" s="242"/>
      <c r="AJ7" s="265"/>
      <c r="AK7" s="266"/>
      <c r="AL7" s="265"/>
      <c r="AM7" s="266"/>
      <c r="AN7" s="265"/>
      <c r="AO7" s="266"/>
      <c r="AP7" s="265"/>
      <c r="AQ7" s="266"/>
      <c r="AR7" s="241"/>
      <c r="AS7" s="242"/>
      <c r="AT7" s="239" t="s">
        <v>1260</v>
      </c>
      <c r="AU7" s="240"/>
      <c r="AV7" s="251" t="s">
        <v>1261</v>
      </c>
      <c r="AW7" s="252"/>
      <c r="AX7" s="239" t="s">
        <v>1260</v>
      </c>
      <c r="AY7" s="240"/>
      <c r="AZ7" s="239" t="s">
        <v>1262</v>
      </c>
      <c r="BA7" s="240"/>
      <c r="BB7" s="283" t="s">
        <v>1096</v>
      </c>
      <c r="BC7" s="284"/>
      <c r="BD7" s="241"/>
      <c r="BE7" s="242"/>
      <c r="BF7" s="241"/>
      <c r="BG7" s="242"/>
      <c r="BH7" s="241"/>
      <c r="BI7" s="242"/>
      <c r="BJ7" s="241"/>
      <c r="BK7" s="242"/>
      <c r="BL7" s="241"/>
      <c r="BM7" s="242"/>
      <c r="BN7" s="241"/>
      <c r="BO7" s="242"/>
      <c r="BP7" s="241"/>
      <c r="BQ7" s="242"/>
      <c r="BR7" s="241"/>
      <c r="BS7" s="242"/>
      <c r="BT7" s="241"/>
      <c r="BU7" s="242"/>
      <c r="BV7" s="265"/>
      <c r="BW7" s="266"/>
      <c r="BX7" s="241"/>
      <c r="BY7" s="242"/>
      <c r="BZ7" s="241"/>
      <c r="CA7" s="242"/>
      <c r="CB7" s="241"/>
      <c r="CC7" s="242"/>
      <c r="CD7" s="241"/>
      <c r="CE7" s="242"/>
      <c r="CF7" s="241"/>
      <c r="CG7" s="242"/>
      <c r="CH7" s="241"/>
      <c r="CI7" s="242"/>
      <c r="CJ7" s="276"/>
      <c r="CK7" s="258"/>
      <c r="CL7" s="279"/>
      <c r="CM7" s="255"/>
      <c r="CN7" s="255"/>
      <c r="CO7" s="255"/>
      <c r="CP7" s="255"/>
      <c r="CQ7" s="258"/>
      <c r="CR7" s="258"/>
      <c r="CS7" s="290"/>
      <c r="CT7" s="291"/>
      <c r="CU7" s="291"/>
      <c r="CV7" s="291"/>
      <c r="CW7" s="291"/>
      <c r="CX7" s="291"/>
      <c r="CY7" s="291"/>
      <c r="CZ7" s="291"/>
      <c r="DA7" s="292"/>
    </row>
    <row r="8" spans="1:105" x14ac:dyDescent="0.25">
      <c r="A8" s="191"/>
      <c r="B8" s="191"/>
      <c r="C8" s="191"/>
      <c r="D8" s="191"/>
      <c r="E8" s="191"/>
      <c r="F8" s="193"/>
      <c r="G8" s="191"/>
      <c r="H8" s="191"/>
      <c r="I8" s="180"/>
      <c r="J8" s="180"/>
      <c r="K8" s="180"/>
      <c r="L8" s="247"/>
      <c r="M8" s="248"/>
      <c r="N8" s="243"/>
      <c r="O8" s="244"/>
      <c r="P8" s="253"/>
      <c r="Q8" s="254"/>
      <c r="R8" s="253"/>
      <c r="S8" s="254"/>
      <c r="T8" s="243"/>
      <c r="U8" s="244"/>
      <c r="V8" s="243"/>
      <c r="W8" s="244"/>
      <c r="X8" s="267"/>
      <c r="Y8" s="268"/>
      <c r="Z8" s="267"/>
      <c r="AA8" s="268"/>
      <c r="AB8" s="267"/>
      <c r="AC8" s="268"/>
      <c r="AD8" s="267"/>
      <c r="AE8" s="268"/>
      <c r="AF8" s="243"/>
      <c r="AG8" s="244"/>
      <c r="AH8" s="243"/>
      <c r="AI8" s="244"/>
      <c r="AJ8" s="267"/>
      <c r="AK8" s="268"/>
      <c r="AL8" s="267"/>
      <c r="AM8" s="268"/>
      <c r="AN8" s="267"/>
      <c r="AO8" s="268"/>
      <c r="AP8" s="267"/>
      <c r="AQ8" s="268"/>
      <c r="AR8" s="243"/>
      <c r="AS8" s="244"/>
      <c r="AT8" s="243"/>
      <c r="AU8" s="244"/>
      <c r="AV8" s="253"/>
      <c r="AW8" s="254"/>
      <c r="AX8" s="243"/>
      <c r="AY8" s="244"/>
      <c r="AZ8" s="243"/>
      <c r="BA8" s="244"/>
      <c r="BB8" s="285"/>
      <c r="BC8" s="286"/>
      <c r="BD8" s="243"/>
      <c r="BE8" s="244"/>
      <c r="BF8" s="243"/>
      <c r="BG8" s="244"/>
      <c r="BH8" s="243"/>
      <c r="BI8" s="244"/>
      <c r="BJ8" s="243"/>
      <c r="BK8" s="244"/>
      <c r="BL8" s="243"/>
      <c r="BM8" s="244"/>
      <c r="BN8" s="243"/>
      <c r="BO8" s="244"/>
      <c r="BP8" s="243"/>
      <c r="BQ8" s="244"/>
      <c r="BR8" s="243"/>
      <c r="BS8" s="244"/>
      <c r="BT8" s="243"/>
      <c r="BU8" s="244"/>
      <c r="BV8" s="267"/>
      <c r="BW8" s="268"/>
      <c r="BX8" s="243"/>
      <c r="BY8" s="244"/>
      <c r="BZ8" s="243"/>
      <c r="CA8" s="244"/>
      <c r="CB8" s="243"/>
      <c r="CC8" s="244"/>
      <c r="CD8" s="243"/>
      <c r="CE8" s="244"/>
      <c r="CF8" s="243"/>
      <c r="CG8" s="244"/>
      <c r="CH8" s="243"/>
      <c r="CI8" s="244"/>
      <c r="CJ8" s="276"/>
      <c r="CK8" s="258"/>
      <c r="CL8" s="279"/>
      <c r="CM8" s="255"/>
      <c r="CN8" s="255"/>
      <c r="CO8" s="255"/>
      <c r="CP8" s="255"/>
      <c r="CQ8" s="258"/>
      <c r="CR8" s="258"/>
      <c r="CS8" s="290"/>
      <c r="CT8" s="291"/>
      <c r="CU8" s="291"/>
      <c r="CV8" s="291"/>
      <c r="CW8" s="291"/>
      <c r="CX8" s="291"/>
      <c r="CY8" s="291"/>
      <c r="CZ8" s="291"/>
      <c r="DA8" s="292"/>
    </row>
    <row r="9" spans="1:105" ht="31.5" x14ac:dyDescent="0.25">
      <c r="A9" s="191"/>
      <c r="B9" s="191"/>
      <c r="C9" s="191"/>
      <c r="D9" s="191"/>
      <c r="E9" s="191"/>
      <c r="F9" s="193"/>
      <c r="G9" s="191"/>
      <c r="H9" s="191"/>
      <c r="I9" s="180"/>
      <c r="J9" s="180"/>
      <c r="K9" s="180"/>
      <c r="L9" s="247"/>
      <c r="M9" s="248"/>
      <c r="N9" s="58" t="s">
        <v>1263</v>
      </c>
      <c r="O9" s="58" t="s">
        <v>1100</v>
      </c>
      <c r="P9" s="59" t="s">
        <v>1263</v>
      </c>
      <c r="Q9" s="59" t="s">
        <v>1100</v>
      </c>
      <c r="R9" s="59" t="s">
        <v>1263</v>
      </c>
      <c r="S9" s="59" t="s">
        <v>1100</v>
      </c>
      <c r="T9" s="59" t="s">
        <v>1263</v>
      </c>
      <c r="U9" s="59" t="s">
        <v>1100</v>
      </c>
      <c r="V9" s="58" t="s">
        <v>1263</v>
      </c>
      <c r="W9" s="58" t="s">
        <v>1100</v>
      </c>
      <c r="X9" s="59" t="s">
        <v>1263</v>
      </c>
      <c r="Y9" s="59" t="s">
        <v>1100</v>
      </c>
      <c r="Z9" s="59" t="s">
        <v>1263</v>
      </c>
      <c r="AA9" s="59" t="s">
        <v>1100</v>
      </c>
      <c r="AB9" s="59" t="s">
        <v>1263</v>
      </c>
      <c r="AC9" s="59" t="s">
        <v>1100</v>
      </c>
      <c r="AD9" s="59" t="s">
        <v>1263</v>
      </c>
      <c r="AE9" s="59" t="s">
        <v>1100</v>
      </c>
      <c r="AF9" s="58" t="s">
        <v>1263</v>
      </c>
      <c r="AG9" s="58" t="s">
        <v>1100</v>
      </c>
      <c r="AH9" s="58" t="s">
        <v>1263</v>
      </c>
      <c r="AI9" s="58" t="s">
        <v>1100</v>
      </c>
      <c r="AJ9" s="59" t="s">
        <v>1263</v>
      </c>
      <c r="AK9" s="59" t="s">
        <v>1100</v>
      </c>
      <c r="AL9" s="59" t="s">
        <v>1263</v>
      </c>
      <c r="AM9" s="59" t="s">
        <v>1100</v>
      </c>
      <c r="AN9" s="59" t="s">
        <v>1263</v>
      </c>
      <c r="AO9" s="59" t="s">
        <v>1100</v>
      </c>
      <c r="AP9" s="59" t="s">
        <v>1263</v>
      </c>
      <c r="AQ9" s="59" t="s">
        <v>1100</v>
      </c>
      <c r="AR9" s="58" t="s">
        <v>1263</v>
      </c>
      <c r="AS9" s="58" t="s">
        <v>1100</v>
      </c>
      <c r="AT9" s="59" t="s">
        <v>1263</v>
      </c>
      <c r="AU9" s="59" t="s">
        <v>1100</v>
      </c>
      <c r="AV9" s="59" t="s">
        <v>1263</v>
      </c>
      <c r="AW9" s="59" t="s">
        <v>1100</v>
      </c>
      <c r="AX9" s="58" t="s">
        <v>1263</v>
      </c>
      <c r="AY9" s="58" t="s">
        <v>1100</v>
      </c>
      <c r="AZ9" s="59" t="s">
        <v>1263</v>
      </c>
      <c r="BA9" s="59" t="s">
        <v>1100</v>
      </c>
      <c r="BB9" s="59" t="s">
        <v>1263</v>
      </c>
      <c r="BC9" s="59" t="s">
        <v>1100</v>
      </c>
      <c r="BD9" s="58" t="s">
        <v>1263</v>
      </c>
      <c r="BE9" s="58" t="s">
        <v>1100</v>
      </c>
      <c r="BF9" s="59" t="s">
        <v>1263</v>
      </c>
      <c r="BG9" s="59" t="s">
        <v>1100</v>
      </c>
      <c r="BH9" s="59" t="s">
        <v>1263</v>
      </c>
      <c r="BI9" s="59" t="s">
        <v>1100</v>
      </c>
      <c r="BJ9" s="59" t="s">
        <v>1263</v>
      </c>
      <c r="BK9" s="59" t="s">
        <v>1100</v>
      </c>
      <c r="BL9" s="58" t="s">
        <v>1263</v>
      </c>
      <c r="BM9" s="58" t="s">
        <v>1100</v>
      </c>
      <c r="BN9" s="59" t="s">
        <v>1263</v>
      </c>
      <c r="BO9" s="59" t="s">
        <v>1100</v>
      </c>
      <c r="BP9" s="59" t="s">
        <v>1263</v>
      </c>
      <c r="BQ9" s="59" t="s">
        <v>1100</v>
      </c>
      <c r="BR9" s="59" t="s">
        <v>1263</v>
      </c>
      <c r="BS9" s="59" t="s">
        <v>1100</v>
      </c>
      <c r="BT9" s="59" t="s">
        <v>1263</v>
      </c>
      <c r="BU9" s="59" t="s">
        <v>1100</v>
      </c>
      <c r="BV9" s="59" t="s">
        <v>1263</v>
      </c>
      <c r="BW9" s="59" t="s">
        <v>1100</v>
      </c>
      <c r="BX9" s="59" t="s">
        <v>1263</v>
      </c>
      <c r="BY9" s="59" t="s">
        <v>1100</v>
      </c>
      <c r="BZ9" s="59" t="s">
        <v>1263</v>
      </c>
      <c r="CA9" s="59" t="s">
        <v>1100</v>
      </c>
      <c r="CB9" s="59" t="s">
        <v>1263</v>
      </c>
      <c r="CC9" s="59" t="s">
        <v>1100</v>
      </c>
      <c r="CD9" s="59" t="s">
        <v>1263</v>
      </c>
      <c r="CE9" s="59" t="s">
        <v>1100</v>
      </c>
      <c r="CF9" s="59" t="s">
        <v>1263</v>
      </c>
      <c r="CG9" s="59" t="s">
        <v>1100</v>
      </c>
      <c r="CH9" s="59" t="s">
        <v>1263</v>
      </c>
      <c r="CI9" s="59" t="s">
        <v>1100</v>
      </c>
      <c r="CJ9" s="277"/>
      <c r="CK9" s="259"/>
      <c r="CL9" s="280"/>
      <c r="CM9" s="256"/>
      <c r="CN9" s="256"/>
      <c r="CO9" s="256"/>
      <c r="CP9" s="256"/>
      <c r="CQ9" s="259"/>
      <c r="CR9" s="259"/>
      <c r="CS9" s="293"/>
      <c r="CT9" s="294"/>
      <c r="CU9" s="294"/>
      <c r="CV9" s="294"/>
      <c r="CW9" s="294"/>
      <c r="CX9" s="294"/>
      <c r="CY9" s="294"/>
      <c r="CZ9" s="294"/>
      <c r="DA9" s="295"/>
    </row>
    <row r="10" spans="1:105" s="86" customFormat="1" ht="31.5" x14ac:dyDescent="0.25">
      <c r="A10" s="191"/>
      <c r="B10" s="191"/>
      <c r="C10" s="191"/>
      <c r="D10" s="191"/>
      <c r="E10" s="191"/>
      <c r="F10" s="194"/>
      <c r="G10" s="191"/>
      <c r="H10" s="191"/>
      <c r="I10" s="180"/>
      <c r="J10" s="180"/>
      <c r="K10" s="180"/>
      <c r="L10" s="249"/>
      <c r="M10" s="250"/>
      <c r="N10" s="79" t="s">
        <v>1115</v>
      </c>
      <c r="O10" s="79" t="s">
        <v>1115</v>
      </c>
      <c r="P10" s="80" t="s">
        <v>1115</v>
      </c>
      <c r="Q10" s="80" t="s">
        <v>1115</v>
      </c>
      <c r="R10" s="80" t="s">
        <v>1115</v>
      </c>
      <c r="S10" s="80" t="s">
        <v>1115</v>
      </c>
      <c r="T10" s="80" t="s">
        <v>1115</v>
      </c>
      <c r="U10" s="80" t="s">
        <v>1115</v>
      </c>
      <c r="V10" s="79" t="s">
        <v>1116</v>
      </c>
      <c r="W10" s="79" t="s">
        <v>1116</v>
      </c>
      <c r="X10" s="80" t="s">
        <v>1116</v>
      </c>
      <c r="Y10" s="80" t="s">
        <v>1116</v>
      </c>
      <c r="Z10" s="80" t="s">
        <v>1116</v>
      </c>
      <c r="AA10" s="80" t="s">
        <v>1116</v>
      </c>
      <c r="AB10" s="80" t="s">
        <v>1116</v>
      </c>
      <c r="AC10" s="80" t="s">
        <v>1116</v>
      </c>
      <c r="AD10" s="80" t="s">
        <v>1116</v>
      </c>
      <c r="AE10" s="80" t="s">
        <v>1116</v>
      </c>
      <c r="AF10" s="79" t="s">
        <v>1116</v>
      </c>
      <c r="AG10" s="79" t="s">
        <v>1116</v>
      </c>
      <c r="AH10" s="79" t="s">
        <v>1116</v>
      </c>
      <c r="AI10" s="79" t="s">
        <v>1116</v>
      </c>
      <c r="AJ10" s="80" t="s">
        <v>1116</v>
      </c>
      <c r="AK10" s="80" t="s">
        <v>1116</v>
      </c>
      <c r="AL10" s="80" t="s">
        <v>1116</v>
      </c>
      <c r="AM10" s="80" t="s">
        <v>1116</v>
      </c>
      <c r="AN10" s="80" t="s">
        <v>1116</v>
      </c>
      <c r="AO10" s="80" t="s">
        <v>1116</v>
      </c>
      <c r="AP10" s="80" t="s">
        <v>1116</v>
      </c>
      <c r="AQ10" s="80" t="s">
        <v>1116</v>
      </c>
      <c r="AR10" s="79" t="s">
        <v>1116</v>
      </c>
      <c r="AS10" s="79" t="s">
        <v>1116</v>
      </c>
      <c r="AT10" s="80" t="s">
        <v>1116</v>
      </c>
      <c r="AU10" s="80" t="s">
        <v>1116</v>
      </c>
      <c r="AV10" s="80" t="s">
        <v>1116</v>
      </c>
      <c r="AW10" s="80" t="s">
        <v>1116</v>
      </c>
      <c r="AX10" s="79" t="s">
        <v>1116</v>
      </c>
      <c r="AY10" s="79" t="s">
        <v>1116</v>
      </c>
      <c r="AZ10" s="80" t="s">
        <v>1116</v>
      </c>
      <c r="BA10" s="80" t="s">
        <v>1116</v>
      </c>
      <c r="BB10" s="81" t="s">
        <v>1116</v>
      </c>
      <c r="BC10" s="81" t="s">
        <v>1116</v>
      </c>
      <c r="BD10" s="79" t="s">
        <v>1116</v>
      </c>
      <c r="BE10" s="79" t="s">
        <v>1116</v>
      </c>
      <c r="BF10" s="80" t="s">
        <v>1116</v>
      </c>
      <c r="BG10" s="80" t="s">
        <v>1116</v>
      </c>
      <c r="BH10" s="80" t="s">
        <v>1116</v>
      </c>
      <c r="BI10" s="80" t="s">
        <v>1116</v>
      </c>
      <c r="BJ10" s="80" t="s">
        <v>1116</v>
      </c>
      <c r="BK10" s="80" t="s">
        <v>1116</v>
      </c>
      <c r="BL10" s="79" t="s">
        <v>1116</v>
      </c>
      <c r="BM10" s="79" t="s">
        <v>1116</v>
      </c>
      <c r="BN10" s="80" t="s">
        <v>1116</v>
      </c>
      <c r="BO10" s="80" t="s">
        <v>1116</v>
      </c>
      <c r="BP10" s="80" t="s">
        <v>1116</v>
      </c>
      <c r="BQ10" s="80" t="s">
        <v>1116</v>
      </c>
      <c r="BR10" s="80" t="s">
        <v>1116</v>
      </c>
      <c r="BS10" s="80" t="s">
        <v>1116</v>
      </c>
      <c r="BT10" s="80" t="s">
        <v>1116</v>
      </c>
      <c r="BU10" s="80" t="s">
        <v>1116</v>
      </c>
      <c r="BV10" s="80" t="s">
        <v>1116</v>
      </c>
      <c r="BW10" s="80" t="s">
        <v>1116</v>
      </c>
      <c r="BX10" s="80" t="s">
        <v>1116</v>
      </c>
      <c r="BY10" s="80"/>
      <c r="BZ10" s="80" t="s">
        <v>1116</v>
      </c>
      <c r="CA10" s="80"/>
      <c r="CB10" s="80" t="s">
        <v>1116</v>
      </c>
      <c r="CC10" s="80" t="s">
        <v>1116</v>
      </c>
      <c r="CD10" s="80" t="s">
        <v>1116</v>
      </c>
      <c r="CE10" s="80" t="s">
        <v>1116</v>
      </c>
      <c r="CF10" s="80" t="s">
        <v>1116</v>
      </c>
      <c r="CG10" s="80" t="s">
        <v>1116</v>
      </c>
      <c r="CH10" s="80" t="s">
        <v>1116</v>
      </c>
      <c r="CI10" s="80" t="s">
        <v>1116</v>
      </c>
      <c r="CJ10" s="80" t="s">
        <v>1116</v>
      </c>
      <c r="CK10" s="82"/>
      <c r="CL10" s="83"/>
      <c r="CM10" s="59"/>
      <c r="CN10" s="59"/>
      <c r="CO10" s="59"/>
      <c r="CP10" s="59"/>
      <c r="CQ10" s="82" t="s">
        <v>1264</v>
      </c>
      <c r="CR10" s="82" t="s">
        <v>1264</v>
      </c>
      <c r="CS10" s="100"/>
      <c r="CT10" s="100"/>
      <c r="CU10" s="100"/>
      <c r="CV10" s="100"/>
      <c r="CW10" s="100"/>
      <c r="CX10" s="100"/>
      <c r="CY10" s="100"/>
      <c r="CZ10" s="100"/>
      <c r="DA10" s="100"/>
    </row>
    <row r="11" spans="1:105" ht="94.5" x14ac:dyDescent="0.25">
      <c r="A11" s="62" t="s">
        <v>1118</v>
      </c>
      <c r="B11" s="63" t="s">
        <v>1119</v>
      </c>
      <c r="C11" s="62" t="s">
        <v>1542</v>
      </c>
      <c r="D11" s="62" t="s">
        <v>1543</v>
      </c>
      <c r="E11" s="62" t="s">
        <v>1544</v>
      </c>
      <c r="F11" s="62" t="s">
        <v>1545</v>
      </c>
      <c r="G11" s="62" t="s">
        <v>1120</v>
      </c>
      <c r="H11" s="62" t="s">
        <v>1121</v>
      </c>
      <c r="I11" s="62" t="s">
        <v>1122</v>
      </c>
      <c r="J11" s="62" t="s">
        <v>1123</v>
      </c>
      <c r="K11" s="62" t="s">
        <v>1124</v>
      </c>
      <c r="L11" s="84" t="s">
        <v>1343</v>
      </c>
      <c r="M11" s="84" t="s">
        <v>1344</v>
      </c>
      <c r="N11" s="84" t="s">
        <v>1345</v>
      </c>
      <c r="O11" s="84" t="s">
        <v>1346</v>
      </c>
      <c r="P11" s="84" t="s">
        <v>1347</v>
      </c>
      <c r="Q11" s="84" t="s">
        <v>1348</v>
      </c>
      <c r="R11" s="84" t="s">
        <v>1349</v>
      </c>
      <c r="S11" s="84" t="s">
        <v>1350</v>
      </c>
      <c r="T11" s="84" t="s">
        <v>1351</v>
      </c>
      <c r="U11" s="84" t="s">
        <v>1352</v>
      </c>
      <c r="V11" s="84" t="s">
        <v>1353</v>
      </c>
      <c r="W11" s="84" t="s">
        <v>1354</v>
      </c>
      <c r="X11" s="84" t="s">
        <v>1355</v>
      </c>
      <c r="Y11" s="84" t="s">
        <v>1356</v>
      </c>
      <c r="Z11" s="84" t="s">
        <v>1357</v>
      </c>
      <c r="AA11" s="84" t="s">
        <v>1358</v>
      </c>
      <c r="AB11" s="84" t="s">
        <v>1359</v>
      </c>
      <c r="AC11" s="84" t="s">
        <v>1360</v>
      </c>
      <c r="AD11" s="84" t="s">
        <v>1361</v>
      </c>
      <c r="AE11" s="84" t="s">
        <v>1362</v>
      </c>
      <c r="AF11" s="84" t="s">
        <v>1363</v>
      </c>
      <c r="AG11" s="84" t="s">
        <v>1364</v>
      </c>
      <c r="AH11" s="84" t="s">
        <v>1365</v>
      </c>
      <c r="AI11" s="84" t="s">
        <v>1366</v>
      </c>
      <c r="AJ11" s="84" t="s">
        <v>1367</v>
      </c>
      <c r="AK11" s="84" t="s">
        <v>1368</v>
      </c>
      <c r="AL11" s="84" t="s">
        <v>1369</v>
      </c>
      <c r="AM11" s="84" t="s">
        <v>1370</v>
      </c>
      <c r="AN11" s="84" t="s">
        <v>1371</v>
      </c>
      <c r="AO11" s="84" t="s">
        <v>1372</v>
      </c>
      <c r="AP11" s="84" t="s">
        <v>1373</v>
      </c>
      <c r="AQ11" s="84" t="s">
        <v>1374</v>
      </c>
      <c r="AR11" s="84" t="s">
        <v>1375</v>
      </c>
      <c r="AS11" s="84" t="s">
        <v>1376</v>
      </c>
      <c r="AT11" s="84" t="s">
        <v>1377</v>
      </c>
      <c r="AU11" s="84" t="s">
        <v>1378</v>
      </c>
      <c r="AV11" s="84" t="s">
        <v>1379</v>
      </c>
      <c r="AW11" s="84" t="s">
        <v>1380</v>
      </c>
      <c r="AX11" s="84" t="s">
        <v>1381</v>
      </c>
      <c r="AY11" s="84" t="s">
        <v>1382</v>
      </c>
      <c r="AZ11" s="84" t="s">
        <v>1383</v>
      </c>
      <c r="BA11" s="84" t="s">
        <v>1384</v>
      </c>
      <c r="BB11" s="84" t="s">
        <v>1385</v>
      </c>
      <c r="BC11" s="84" t="s">
        <v>1386</v>
      </c>
      <c r="BD11" s="84" t="s">
        <v>1387</v>
      </c>
      <c r="BE11" s="84" t="s">
        <v>1388</v>
      </c>
      <c r="BF11" s="84" t="s">
        <v>1389</v>
      </c>
      <c r="BG11" s="84" t="s">
        <v>1390</v>
      </c>
      <c r="BH11" s="84" t="s">
        <v>1391</v>
      </c>
      <c r="BI11" s="84" t="s">
        <v>1392</v>
      </c>
      <c r="BJ11" s="84" t="s">
        <v>1393</v>
      </c>
      <c r="BK11" s="84" t="s">
        <v>1394</v>
      </c>
      <c r="BL11" s="84" t="s">
        <v>1395</v>
      </c>
      <c r="BM11" s="84" t="s">
        <v>1396</v>
      </c>
      <c r="BN11" s="84" t="s">
        <v>1397</v>
      </c>
      <c r="BO11" s="84" t="s">
        <v>1398</v>
      </c>
      <c r="BP11" s="84" t="s">
        <v>1399</v>
      </c>
      <c r="BQ11" s="84" t="s">
        <v>1400</v>
      </c>
      <c r="BR11" s="84" t="s">
        <v>1401</v>
      </c>
      <c r="BS11" s="84" t="s">
        <v>1402</v>
      </c>
      <c r="BT11" s="84" t="s">
        <v>1403</v>
      </c>
      <c r="BU11" s="84" t="s">
        <v>1404</v>
      </c>
      <c r="BV11" s="84" t="s">
        <v>1405</v>
      </c>
      <c r="BW11" s="84" t="s">
        <v>1406</v>
      </c>
      <c r="BX11" s="84" t="s">
        <v>1407</v>
      </c>
      <c r="BY11" s="84" t="s">
        <v>1408</v>
      </c>
      <c r="BZ11" s="84" t="s">
        <v>1409</v>
      </c>
      <c r="CA11" s="84" t="s">
        <v>1410</v>
      </c>
      <c r="CB11" s="84" t="s">
        <v>1411</v>
      </c>
      <c r="CC11" s="84" t="s">
        <v>1412</v>
      </c>
      <c r="CD11" s="84" t="s">
        <v>1413</v>
      </c>
      <c r="CE11" s="84" t="s">
        <v>1414</v>
      </c>
      <c r="CF11" s="84" t="s">
        <v>1415</v>
      </c>
      <c r="CG11" s="84" t="s">
        <v>1416</v>
      </c>
      <c r="CH11" s="84" t="s">
        <v>1417</v>
      </c>
      <c r="CI11" s="84" t="s">
        <v>1418</v>
      </c>
      <c r="CJ11" s="84" t="s">
        <v>1419</v>
      </c>
      <c r="CK11" s="85" t="s">
        <v>1420</v>
      </c>
      <c r="CL11" s="84" t="s">
        <v>1421</v>
      </c>
      <c r="CM11" s="84" t="s">
        <v>1422</v>
      </c>
      <c r="CN11" s="84" t="s">
        <v>1423</v>
      </c>
      <c r="CO11" s="84" t="s">
        <v>1424</v>
      </c>
      <c r="CP11" s="84" t="s">
        <v>1425</v>
      </c>
      <c r="CQ11" s="85" t="s">
        <v>1426</v>
      </c>
      <c r="CR11" s="85" t="s">
        <v>1427</v>
      </c>
      <c r="CS11" s="74" t="s">
        <v>1265</v>
      </c>
      <c r="CT11" s="74" t="s">
        <v>1428</v>
      </c>
      <c r="CU11" s="74" t="s">
        <v>1266</v>
      </c>
      <c r="CV11" s="74" t="s">
        <v>1267</v>
      </c>
      <c r="CW11" s="74" t="s">
        <v>1268</v>
      </c>
      <c r="CX11" s="74" t="s">
        <v>1269</v>
      </c>
      <c r="CY11" s="74" t="s">
        <v>1270</v>
      </c>
      <c r="CZ11" s="74" t="s">
        <v>1271</v>
      </c>
      <c r="DA11" s="74" t="s">
        <v>1429</v>
      </c>
    </row>
    <row r="12" spans="1:105" x14ac:dyDescent="0.25">
      <c r="A12" s="94"/>
      <c r="B12" s="94"/>
      <c r="C12" s="95"/>
      <c r="D12" s="95"/>
      <c r="E12" s="95"/>
      <c r="F12" s="96" t="str">
        <f>IF(Bieu4_54[[#This Row],[2020-V4]]&lt;&gt;"","CT_"&amp;LEFT(Bieu4_54[[#This Row],[2020-V4]],1),"")</f>
        <v/>
      </c>
      <c r="G12" s="95"/>
      <c r="H12" s="95"/>
      <c r="I12" s="94"/>
      <c r="J12" s="94"/>
      <c r="K12" s="94"/>
      <c r="L12" s="94"/>
      <c r="M12" s="94"/>
      <c r="N12" s="96">
        <f>SUM(Bieu4_54[[#This Row],[2020-C5]],Bieu4_54[[#This Row],[2020-C7]])</f>
        <v>0</v>
      </c>
      <c r="O12" s="96">
        <f>SUM(Bieu4_54[[#This Row],[2020-C6]],Bieu4_54[[#This Row],[2020-C8]])</f>
        <v>0</v>
      </c>
      <c r="P12" s="94"/>
      <c r="Q12" s="94"/>
      <c r="R12" s="94"/>
      <c r="S12" s="94"/>
      <c r="T12" s="94"/>
      <c r="U12" s="94"/>
      <c r="V12" s="96">
        <f>SUM(Bieu4_54[[#This Row],[2020-C13]],Bieu4_54[[#This Row],[2020-C15]],Bieu4_54[[#This Row],[2020-C17]],Bieu4_54[[#This Row],[2020-C19]])</f>
        <v>0</v>
      </c>
      <c r="W12" s="96">
        <f>SUM(Bieu4_54[[#This Row],[2020-C14]],Bieu4_54[[#This Row],[2020-C16]],Bieu4_54[[#This Row],[2020-C18]],Bieu4_54[[#This Row],[2020-C20]])</f>
        <v>0</v>
      </c>
      <c r="X12" s="94"/>
      <c r="Y12" s="94"/>
      <c r="Z12" s="94"/>
      <c r="AA12" s="94"/>
      <c r="AB12" s="94"/>
      <c r="AC12" s="94"/>
      <c r="AD12" s="94"/>
      <c r="AE12" s="94"/>
      <c r="AF12" s="96">
        <f>SUM(Bieu4_54[[#This Row],[2020-C23]],Bieu4_54[[#This Row],[2020-C33]])</f>
        <v>0</v>
      </c>
      <c r="AG12" s="96">
        <f>SUM(Bieu4_54[[#This Row],[2020-C24]],Bieu4_54[[#This Row],[2020-C34]])</f>
        <v>0</v>
      </c>
      <c r="AH12" s="96">
        <f>SUM(Bieu4_54[[#This Row],[2020-C25]],Bieu4_54[[#This Row],[2020-C27]],Bieu4_54[[#This Row],[2020-C29]],Bieu4_54[[#This Row],[2020-C31]])</f>
        <v>0</v>
      </c>
      <c r="AI12" s="96">
        <f>SUM(Bieu4_54[[#This Row],[2020-C26]],Bieu4_54[[#This Row],[2020-C28]],Bieu4_54[[#This Row],[2020-C30]],Bieu4_54[[#This Row],[2020-C32]])</f>
        <v>0</v>
      </c>
      <c r="AJ12" s="94"/>
      <c r="AK12" s="94"/>
      <c r="AL12" s="94"/>
      <c r="AM12" s="94"/>
      <c r="AN12" s="94"/>
      <c r="AO12" s="94"/>
      <c r="AP12" s="94"/>
      <c r="AQ12" s="94"/>
      <c r="AR12" s="96">
        <f>SUM(Bieu4_54[[#This Row],[2020-C35]],Bieu4_54[[#This Row],[2020-C39]])</f>
        <v>0</v>
      </c>
      <c r="AS12" s="96">
        <f>SUM(Bieu4_54[[#This Row],[2020-C36]],Bieu4_54[[#This Row],[2020-C40]])</f>
        <v>0</v>
      </c>
      <c r="AT12" s="94"/>
      <c r="AU12" s="94"/>
      <c r="AV12" s="94"/>
      <c r="AW12" s="94"/>
      <c r="AX12" s="96">
        <f>SUM(Bieu4_54[[#This Row],[2020-C41]],Bieu4_54[[#This Row],[2020-C43]])</f>
        <v>0</v>
      </c>
      <c r="AY12" s="96">
        <f>SUM(Bieu4_54[[#This Row],[2020-C42]],Bieu4_54[[#This Row],[2020-C44]])</f>
        <v>0</v>
      </c>
      <c r="AZ12" s="94"/>
      <c r="BA12" s="94"/>
      <c r="BB12" s="94"/>
      <c r="BC12" s="94"/>
      <c r="BD12" s="96">
        <f>SUM(Bieu4_54[[#This Row],[2020-C47]],Bieu4_54[[#This Row],[2020-C49]],Bieu4_54[[#This Row],[2020-C51]],Bieu4_54[[#This Row],[2020-C53]],Bieu4_54[[#This Row],[2020-C61]])</f>
        <v>0</v>
      </c>
      <c r="BE12" s="96">
        <f>SUM(Bieu4_54[[#This Row],[2020-C48]],Bieu4_54[[#This Row],[2020-C50]],Bieu4_54[[#This Row],[2020-C52]],Bieu4_54[[#This Row],[2020-C54]],Bieu4_54[[#This Row],[2020-C62]])</f>
        <v>0</v>
      </c>
      <c r="BF12" s="94"/>
      <c r="BG12" s="94"/>
      <c r="BH12" s="94"/>
      <c r="BI12" s="94"/>
      <c r="BJ12" s="94"/>
      <c r="BK12" s="94"/>
      <c r="BL12" s="96">
        <f>SUM(Bieu4_54[[#This Row],[2020-C55]],Bieu4_54[[#This Row],[2020-C57]],Bieu4_54[[#This Row],[2020-C59]])</f>
        <v>0</v>
      </c>
      <c r="BM12" s="96">
        <f>SUM(Bieu4_54[[#This Row],[2020-C56]],Bieu4_54[[#This Row],[2020-C58]],Bieu4_54[[#This Row],[2020-C60]])</f>
        <v>0</v>
      </c>
      <c r="BN12" s="94"/>
      <c r="BO12" s="94"/>
      <c r="BP12" s="94"/>
      <c r="BQ12" s="94"/>
      <c r="BR12" s="94"/>
      <c r="BS12" s="94"/>
      <c r="BT12" s="94"/>
      <c r="BU12" s="94"/>
      <c r="BV12" s="94"/>
      <c r="BW12" s="94"/>
      <c r="BX12" s="94"/>
      <c r="BY12" s="94"/>
      <c r="BZ12" s="94"/>
      <c r="CA12" s="94"/>
      <c r="CB12" s="94"/>
      <c r="CC12" s="94"/>
      <c r="CD12" s="94"/>
      <c r="CE12" s="94"/>
      <c r="CF12" s="94"/>
      <c r="CG12" s="94"/>
      <c r="CH12" s="94"/>
      <c r="CI12" s="94"/>
      <c r="CJ12" s="94"/>
      <c r="CK12" s="97"/>
      <c r="CL12" s="98" t="str">
        <f>IF(Bieu4_54[[#This Row],[2020-C78]]&lt;&gt;0,IF(Bieu4_54[[#This Row],[2020-C78]]&lt;1,"Dưới 01 lần lương",IF(AND(Bieu4_54[[#This Row],[2020-C78]]&gt;=1,Bieu4_54[[#This Row],[2020-C78]]&lt;=2),"Từ 1 lần đến 2 lần lương",IF(AND(Bieu4_54[[#This Row],[2020-C78]]&gt;2,Bieu4_54[[#This Row],[2020-C78]]&lt;=3),"Từ trên 2 lần đến 3 lần lương","Từ trên 3 lần lương"))),"")</f>
        <v/>
      </c>
      <c r="CM12" s="99">
        <f>IF(Bieu4_54[[#This Row],[2020-C78]]&lt;&gt;0,IF(Bieu4_54[[#This Row],[2020-C78]]&lt;1,1,0),0)</f>
        <v>0</v>
      </c>
      <c r="CN12" s="99">
        <f>IF(Bieu4_54[[#This Row],[2020-C78]]&lt;&gt;0,IF(AND(Bieu4_54[[#This Row],[2020-C78]]&gt;=1,Bieu4_54[[#This Row],[2020-C78]]&lt;=2),1,0),0)</f>
        <v>0</v>
      </c>
      <c r="CO12" s="99">
        <f>IF(Bieu4_54[[#This Row],[2020-C78]]&lt;&gt;0,IF(AND(Bieu4_54[[#This Row],[2020-C78]]&gt;2,Bieu4_54[[#This Row],[2020-C78]]&lt;=3),1,0),0)</f>
        <v>0</v>
      </c>
      <c r="CP12" s="99">
        <f>IF(Bieu4_54[[#This Row],[2020-C78]]&lt;&gt;0,IF(Bieu4_54[[#This Row],[2020-C78]]&gt;3,1,0),0)</f>
        <v>0</v>
      </c>
      <c r="CQ12" s="97"/>
      <c r="CR12" s="97"/>
      <c r="CS12" s="104">
        <f>IF((SUM(Bieu4_54[[#This Row],[2020-C24]],Bieu4_54[[#This Row],[2020-C36]])-SUM(Bieu4_54[[#This Row],[2020-C48]],Bieu4_54[[#This Row],[2020-C50]],Bieu4_54[[#This Row],[2020-C52]],Bieu4_54[[#This Row],[2020-C62]],Bieu4_54[[#This Row],[2020-C66]]))=0,0,ROUND(SUM(Bieu4_54[[#This Row],[2020-C24]],Bieu4_54[[#This Row],[2020-C36]])-SUM(Bieu4_54[[#This Row],[2020-C48]],Bieu4_54[[#This Row],[2020-C50]],Bieu4_54[[#This Row],[2020-C52]],Bieu4_54[[#This Row],[2020-C62]],Bieu4_54[[#This Row],[2020-C66]]),0)=ROUND(Bieu4_54[[#This Row],[2020-C68]],0))</f>
        <v>0</v>
      </c>
      <c r="CT12" s="104">
        <f>(SUM(Bieu4_54[[#This Row],[2020-C24]],Bieu4_54[[#This Row],[2020-C36]])-SUM(Bieu4_54[[#This Row],[2020-C48]],Bieu4_54[[#This Row],[2020-C50]],Bieu4_54[[#This Row],[2020-C52]],Bieu4_54[[#This Row],[2020-C62]]))</f>
        <v>0</v>
      </c>
      <c r="CU12" s="104">
        <f>SUM(Bieu4_54[[#This Row],[2020-C70]],Bieu4_54[[#This Row],[2020-C72]],Bieu4_54[[#This Row],[2020-C74]],Bieu4_54[[#This Row],[2020-C76]])</f>
        <v>0</v>
      </c>
      <c r="CV12" s="104"/>
      <c r="CW12" s="104"/>
      <c r="CX12" s="104">
        <f>IF(Bieu4_54[[#This Row],[2020-C10]]=0,0,Bieu4_54[[#This Row],[2020-C10]]/Bieu4_54[[#This Row],[2020-C4]]/(1.49*12))</f>
        <v>0</v>
      </c>
      <c r="CY12" s="104">
        <f>IF(Bieu4_54[[#This Row],[2020-CL Thu-Chi TX 54]]=0,0,
IF(OR(VALUE(LEFT(Bieu4_54[[#This Row],[2020-V3]],1))=1,VALUE(LEFT(Bieu4_54[[#This Row],[2020-V3]],1))=2),
(3/12*Bieu4_54[[#This Row],[2020-C48]]-Bieu4_54[[#This Row],[2020-C74]])&gt;=0,
IF(VALUE(LEFT(Bieu4_54[[#This Row],[2020-V3]],1))=3,
OR((2.5/12*Bieu4_54[[#This Row],[2020-C48]]-Bieu4_54[[#This Row],[2020-C74]])&gt;=0,(2/12*Bieu4_54[[#This Row],[2020-C48]]-Bieu4_54[[#This Row],[2020-C74]])&gt;=0,(1.5/12*Bieu4_54[[#This Row],[2020-C48]]-Bieu4_54[[#This Row],[2020-C74]])&gt;=0),
IF(VALUE(LEFT(Bieu4_54[[#This Row],[2020-V3]],1))=4,(1/12*Bieu4_54[[#This Row],[2020-C10]]-Bieu4_54[[#This Row],[2020-C74]])&gt;=0,0))))</f>
        <v>0</v>
      </c>
      <c r="CZ12" s="104">
        <f>IF(Bieu4_54[[#This Row],[2020-CL Thu-Chi TX 54]]=0,0,
(IF(OR(VALUE(LEFT(Bieu4_54[[#This Row],[2020-V3]],1))=1,VALUE(LEFT(Bieu4_54[[#This Row],[2020-V3]],1))=2),
(Bieu4_54[[#This Row],[2020-C70]]-25%*Bieu4_54[[#This Row],[2020-CL Thu-Chi TX 54]])&gt;=0,
IF(VALUE(LEFT(Bieu4_54[[#This Row],[2020-V3]],1))=3,
OR((Bieu4_54[[#This Row],[2020-C70]]-20%*Bieu4_54[[#This Row],[2020-CL Thu-Chi TX 54]])&gt;=0,(Bieu4_54[[#This Row],[2020-C70]]-15%*Bieu4_54[[#This Row],[2020-CL Thu-Chi TX 54]])&gt;=0,(Bieu4_54[[#This Row],[2020-C70]]-10%*Bieu4_54[[#This Row],[2020-CL Thu-Chi TX 54]])&gt;=0),
IF(VALUE(LEFT(Bieu4_54[[#This Row],[2020-V3]],1))=4,
(Bieu4_54[[#This Row],[2020-C70]]-5%*Bieu4_54[[#This Row],[2020-CL Thu-Chi TX 54]])&gt;=0,0
)))))</f>
        <v>0</v>
      </c>
      <c r="DA12" s="104">
        <f>IF(Bieu4_54[[#This Row],[2020-CL Thu-Chi TX 54]]&lt;&gt;0,
IF(VALUE(LEFT(Bieu4_54[[#This Row],[2020-V3]],1))=1,0,
(IF(VALUE(LEFT(Bieu4_54[[#This Row],[2020-V3]],1))=2,(3*Bieu4_54[[#This Row],[2020-C10]]-Bieu4_54[[#This Row],[2020-C72]])&gt;=0,
IF(VALUE(LEFT(Bieu4_54[[#This Row],[2020-V3]],1))=3,
OR((2.5*Bieu4_54[[#This Row],[2020-C10]]-Bieu4_54[[#This Row],[2020-C72]])&gt;=0,(2*Bieu4_54[[#This Row],[2020-C10]]-Bieu4_54[[#This Row],[2020-C72]])&gt;=0,(1.5*Bieu4_54[[#This Row],[2020-C10]]-Bieu4_54[[#This Row],[2020-C72]])&gt;=0),
IF(VALUE(LEFT(Bieu4_54[[#This Row],[2020-V3]],1))=4,
(1*Bieu4_54[[#This Row],[2020-C10]]-Bieu4_54[[#This Row],[2020-C72]])&gt;=0
))))),0)</f>
        <v>0</v>
      </c>
    </row>
    <row r="13" spans="1:105" x14ac:dyDescent="0.25">
      <c r="A13" s="94"/>
      <c r="B13" s="94"/>
      <c r="C13" s="95"/>
      <c r="D13" s="95"/>
      <c r="E13" s="95"/>
      <c r="F13" s="96" t="str">
        <f>IF(Bieu4_54[[#This Row],[2020-V4]]&lt;&gt;"","CT_"&amp;LEFT(Bieu4_54[[#This Row],[2020-V4]],1),"")</f>
        <v/>
      </c>
      <c r="G13" s="95"/>
      <c r="H13" s="95"/>
      <c r="I13" s="94"/>
      <c r="J13" s="94"/>
      <c r="K13" s="94"/>
      <c r="L13" s="94"/>
      <c r="M13" s="94"/>
      <c r="N13" s="96">
        <f>SUM(Bieu4_54[[#This Row],[2020-C5]],Bieu4_54[[#This Row],[2020-C7]])</f>
        <v>0</v>
      </c>
      <c r="O13" s="96">
        <f>SUM(Bieu4_54[[#This Row],[2020-C6]],Bieu4_54[[#This Row],[2020-C8]])</f>
        <v>0</v>
      </c>
      <c r="P13" s="94"/>
      <c r="Q13" s="94"/>
      <c r="R13" s="94"/>
      <c r="S13" s="94"/>
      <c r="T13" s="94"/>
      <c r="U13" s="94"/>
      <c r="V13" s="96">
        <f>SUM(Bieu4_54[[#This Row],[2020-C13]],Bieu4_54[[#This Row],[2020-C15]],Bieu4_54[[#This Row],[2020-C17]],Bieu4_54[[#This Row],[2020-C19]])</f>
        <v>0</v>
      </c>
      <c r="W13" s="96">
        <f>SUM(Bieu4_54[[#This Row],[2020-C14]],Bieu4_54[[#This Row],[2020-C16]],Bieu4_54[[#This Row],[2020-C18]],Bieu4_54[[#This Row],[2020-C20]])</f>
        <v>0</v>
      </c>
      <c r="X13" s="94"/>
      <c r="Y13" s="94"/>
      <c r="Z13" s="94"/>
      <c r="AA13" s="94"/>
      <c r="AB13" s="94"/>
      <c r="AC13" s="94"/>
      <c r="AD13" s="94"/>
      <c r="AE13" s="94"/>
      <c r="AF13" s="96">
        <f>SUM(Bieu4_54[[#This Row],[2020-C23]],Bieu4_54[[#This Row],[2020-C33]])</f>
        <v>0</v>
      </c>
      <c r="AG13" s="96">
        <f>SUM(Bieu4_54[[#This Row],[2020-C24]],Bieu4_54[[#This Row],[2020-C34]])</f>
        <v>0</v>
      </c>
      <c r="AH13" s="96">
        <f>SUM(Bieu4_54[[#This Row],[2020-C25]],Bieu4_54[[#This Row],[2020-C27]],Bieu4_54[[#This Row],[2020-C29]],Bieu4_54[[#This Row],[2020-C31]])</f>
        <v>0</v>
      </c>
      <c r="AI13" s="96">
        <f>SUM(Bieu4_54[[#This Row],[2020-C26]],Bieu4_54[[#This Row],[2020-C28]],Bieu4_54[[#This Row],[2020-C30]],Bieu4_54[[#This Row],[2020-C32]])</f>
        <v>0</v>
      </c>
      <c r="AJ13" s="94"/>
      <c r="AK13" s="94"/>
      <c r="AL13" s="94"/>
      <c r="AM13" s="94"/>
      <c r="AN13" s="94"/>
      <c r="AO13" s="94"/>
      <c r="AP13" s="94"/>
      <c r="AQ13" s="94"/>
      <c r="AR13" s="96">
        <f>SUM(Bieu4_54[[#This Row],[2020-C35]],Bieu4_54[[#This Row],[2020-C39]])</f>
        <v>0</v>
      </c>
      <c r="AS13" s="96">
        <f>SUM(Bieu4_54[[#This Row],[2020-C36]],Bieu4_54[[#This Row],[2020-C40]])</f>
        <v>0</v>
      </c>
      <c r="AT13" s="94"/>
      <c r="AU13" s="94"/>
      <c r="AV13" s="94"/>
      <c r="AW13" s="94"/>
      <c r="AX13" s="96">
        <f>SUM(Bieu4_54[[#This Row],[2020-C41]],Bieu4_54[[#This Row],[2020-C43]])</f>
        <v>0</v>
      </c>
      <c r="AY13" s="96">
        <f>SUM(Bieu4_54[[#This Row],[2020-C42]],Bieu4_54[[#This Row],[2020-C44]])</f>
        <v>0</v>
      </c>
      <c r="AZ13" s="94"/>
      <c r="BA13" s="94"/>
      <c r="BB13" s="94"/>
      <c r="BC13" s="94"/>
      <c r="BD13" s="96">
        <f>SUM(Bieu4_54[[#This Row],[2020-C47]],Bieu4_54[[#This Row],[2020-C49]],Bieu4_54[[#This Row],[2020-C51]],Bieu4_54[[#This Row],[2020-C53]],Bieu4_54[[#This Row],[2020-C61]])</f>
        <v>0</v>
      </c>
      <c r="BE13" s="96">
        <f>SUM(Bieu4_54[[#This Row],[2020-C48]],Bieu4_54[[#This Row],[2020-C50]],Bieu4_54[[#This Row],[2020-C52]],Bieu4_54[[#This Row],[2020-C54]],Bieu4_54[[#This Row],[2020-C62]])</f>
        <v>0</v>
      </c>
      <c r="BF13" s="94"/>
      <c r="BG13" s="94"/>
      <c r="BH13" s="94"/>
      <c r="BI13" s="94"/>
      <c r="BJ13" s="94"/>
      <c r="BK13" s="94"/>
      <c r="BL13" s="96">
        <f>SUM(Bieu4_54[[#This Row],[2020-C55]],Bieu4_54[[#This Row],[2020-C57]],Bieu4_54[[#This Row],[2020-C59]])</f>
        <v>0</v>
      </c>
      <c r="BM13" s="96">
        <f>SUM(Bieu4_54[[#This Row],[2020-C56]],Bieu4_54[[#This Row],[2020-C58]],Bieu4_54[[#This Row],[2020-C60]])</f>
        <v>0</v>
      </c>
      <c r="BN13" s="94"/>
      <c r="BO13" s="94"/>
      <c r="BP13" s="94"/>
      <c r="BQ13" s="94"/>
      <c r="BR13" s="94"/>
      <c r="BS13" s="94"/>
      <c r="BT13" s="94"/>
      <c r="BU13" s="94"/>
      <c r="BV13" s="94"/>
      <c r="BW13" s="94"/>
      <c r="BX13" s="94"/>
      <c r="BY13" s="94"/>
      <c r="BZ13" s="94"/>
      <c r="CA13" s="94"/>
      <c r="CB13" s="94"/>
      <c r="CC13" s="94"/>
      <c r="CD13" s="94"/>
      <c r="CE13" s="94"/>
      <c r="CF13" s="94"/>
      <c r="CG13" s="94"/>
      <c r="CH13" s="94"/>
      <c r="CI13" s="94"/>
      <c r="CJ13" s="94"/>
      <c r="CK13" s="97"/>
      <c r="CL13" s="98" t="str">
        <f>IF(Bieu4_54[[#This Row],[2020-C78]]&lt;&gt;0,IF(Bieu4_54[[#This Row],[2020-C78]]&lt;1,"Dưới 01 lần lương",IF(AND(Bieu4_54[[#This Row],[2020-C78]]&gt;=1,Bieu4_54[[#This Row],[2020-C78]]&lt;=2),"Từ 1 lần đến 2 lần lương",IF(AND(Bieu4_54[[#This Row],[2020-C78]]&gt;2,Bieu4_54[[#This Row],[2020-C78]]&lt;=3),"Từ trên 2 lần đến 3 lần lương","Từ trên 3 lần lương"))),"")</f>
        <v/>
      </c>
      <c r="CM13" s="99">
        <f>IF(Bieu4_54[[#This Row],[2020-C78]]&lt;&gt;0,IF(Bieu4_54[[#This Row],[2020-C78]]&lt;1,1,0),0)</f>
        <v>0</v>
      </c>
      <c r="CN13" s="99">
        <f>IF(Bieu4_54[[#This Row],[2020-C78]]&lt;&gt;0,IF(AND(Bieu4_54[[#This Row],[2020-C78]]&gt;=1,Bieu4_54[[#This Row],[2020-C78]]&lt;=2),1,0),0)</f>
        <v>0</v>
      </c>
      <c r="CO13" s="99">
        <f>IF(Bieu4_54[[#This Row],[2020-C78]]&lt;&gt;0,IF(AND(Bieu4_54[[#This Row],[2020-C78]]&gt;2,Bieu4_54[[#This Row],[2020-C78]]&lt;=3),1,0),0)</f>
        <v>0</v>
      </c>
      <c r="CP13" s="99">
        <f>IF(Bieu4_54[[#This Row],[2020-C78]]&lt;&gt;0,IF(Bieu4_54[[#This Row],[2020-C78]]&gt;3,1,0),0)</f>
        <v>0</v>
      </c>
      <c r="CQ13" s="97"/>
      <c r="CR13" s="97"/>
      <c r="CS13" s="99">
        <f>IF((SUM(Bieu4_54[[#This Row],[2020-C24]],Bieu4_54[[#This Row],[2020-C36]])-SUM(Bieu4_54[[#This Row],[2020-C48]],Bieu4_54[[#This Row],[2020-C50]],Bieu4_54[[#This Row],[2020-C52]],Bieu4_54[[#This Row],[2020-C62]],Bieu4_54[[#This Row],[2020-C66]]))=0,0,ROUND(SUM(Bieu4_54[[#This Row],[2020-C24]],Bieu4_54[[#This Row],[2020-C36]])-SUM(Bieu4_54[[#This Row],[2020-C48]],Bieu4_54[[#This Row],[2020-C50]],Bieu4_54[[#This Row],[2020-C52]],Bieu4_54[[#This Row],[2020-C62]],Bieu4_54[[#This Row],[2020-C66]]),0)=ROUND(Bieu4_54[[#This Row],[2020-C68]],0))</f>
        <v>0</v>
      </c>
      <c r="CT13" s="99">
        <f>(SUM(Bieu4_54[[#This Row],[2020-C24]],Bieu4_54[[#This Row],[2020-C36]])-SUM(Bieu4_54[[#This Row],[2020-C48]],Bieu4_54[[#This Row],[2020-C50]],Bieu4_54[[#This Row],[2020-C52]],Bieu4_54[[#This Row],[2020-C62]]))</f>
        <v>0</v>
      </c>
      <c r="CU13" s="99">
        <f>SUM(Bieu4_54[[#This Row],[2020-C70]],Bieu4_54[[#This Row],[2020-C72]],Bieu4_54[[#This Row],[2020-C74]],Bieu4_54[[#This Row],[2020-C76]])</f>
        <v>0</v>
      </c>
      <c r="CV13" s="99"/>
      <c r="CW13" s="99"/>
      <c r="CX13" s="99">
        <f>IF(Bieu4_54[[#This Row],[2020-C10]]=0,0,Bieu4_54[[#This Row],[2020-C10]]/Bieu4_54[[#This Row],[2020-C4]]/(1.49*12))</f>
        <v>0</v>
      </c>
      <c r="CY13" s="99">
        <f>IF(Bieu4_54[[#This Row],[2020-CL Thu-Chi TX 54]]=0,0,
IF(OR(VALUE(LEFT(Bieu4_54[[#This Row],[2020-V3]],1))=1,VALUE(LEFT(Bieu4_54[[#This Row],[2020-V3]],1))=2),
(3/12*Bieu4_54[[#This Row],[2020-C48]]-Bieu4_54[[#This Row],[2020-C74]])&gt;=0,
IF(VALUE(LEFT(Bieu4_54[[#This Row],[2020-V3]],1))=3,
OR((2.5/12*Bieu4_54[[#This Row],[2020-C48]]-Bieu4_54[[#This Row],[2020-C74]])&gt;=0,(2/12*Bieu4_54[[#This Row],[2020-C48]]-Bieu4_54[[#This Row],[2020-C74]])&gt;=0,(1.5/12*Bieu4_54[[#This Row],[2020-C48]]-Bieu4_54[[#This Row],[2020-C74]])&gt;=0),
IF(VALUE(LEFT(Bieu4_54[[#This Row],[2020-V3]],1))=4,(1/12*Bieu4_54[[#This Row],[2020-C10]]-Bieu4_54[[#This Row],[2020-C74]])&gt;=0,0))))</f>
        <v>0</v>
      </c>
      <c r="CZ13" s="99">
        <f>IF(Bieu4_54[[#This Row],[2020-CL Thu-Chi TX 54]]=0,0,
(IF(OR(VALUE(LEFT(Bieu4_54[[#This Row],[2020-V3]],1))=1,VALUE(LEFT(Bieu4_54[[#This Row],[2020-V3]],1))=2),
(Bieu4_54[[#This Row],[2020-C70]]-25%*Bieu4_54[[#This Row],[2020-CL Thu-Chi TX 54]])&gt;=0,
IF(VALUE(LEFT(Bieu4_54[[#This Row],[2020-V3]],1))=3,
OR((Bieu4_54[[#This Row],[2020-C70]]-20%*Bieu4_54[[#This Row],[2020-CL Thu-Chi TX 54]])&gt;=0,(Bieu4_54[[#This Row],[2020-C70]]-15%*Bieu4_54[[#This Row],[2020-CL Thu-Chi TX 54]])&gt;=0,(Bieu4_54[[#This Row],[2020-C70]]-10%*Bieu4_54[[#This Row],[2020-CL Thu-Chi TX 54]])&gt;=0),
IF(VALUE(LEFT(Bieu4_54[[#This Row],[2020-V3]],1))=4,
(Bieu4_54[[#This Row],[2020-C70]]-5%*Bieu4_54[[#This Row],[2020-CL Thu-Chi TX 54]])&gt;=0,0
)))))</f>
        <v>0</v>
      </c>
      <c r="DA13" s="99">
        <f>IF(Bieu4_54[[#This Row],[2020-CL Thu-Chi TX 54]]&lt;&gt;0,
IF(VALUE(LEFT(Bieu4_54[[#This Row],[2020-V3]],1))=1,0,
(IF(VALUE(LEFT(Bieu4_54[[#This Row],[2020-V3]],1))=2,(3*Bieu4_54[[#This Row],[2020-C10]]-Bieu4_54[[#This Row],[2020-C72]])&gt;=0,
IF(VALUE(LEFT(Bieu4_54[[#This Row],[2020-V3]],1))=3,
OR((2.5*Bieu4_54[[#This Row],[2020-C10]]-Bieu4_54[[#This Row],[2020-C72]])&gt;=0,(2*Bieu4_54[[#This Row],[2020-C10]]-Bieu4_54[[#This Row],[2020-C72]])&gt;=0,(1.5*Bieu4_54[[#This Row],[2020-C10]]-Bieu4_54[[#This Row],[2020-C72]])&gt;=0),
IF(VALUE(LEFT(Bieu4_54[[#This Row],[2020-V3]],1))=4,
(1*Bieu4_54[[#This Row],[2020-C10]]-Bieu4_54[[#This Row],[2020-C72]])&gt;=0
))))),0)</f>
        <v>0</v>
      </c>
    </row>
  </sheetData>
  <mergeCells count="74">
    <mergeCell ref="CS3:DA9"/>
    <mergeCell ref="N4:O8"/>
    <mergeCell ref="P4:Q8"/>
    <mergeCell ref="R4:S8"/>
    <mergeCell ref="T4:U8"/>
    <mergeCell ref="V4:W8"/>
    <mergeCell ref="X4:Y8"/>
    <mergeCell ref="N3:U3"/>
    <mergeCell ref="V3:AA3"/>
    <mergeCell ref="AB3:AE3"/>
    <mergeCell ref="AF3:BC3"/>
    <mergeCell ref="BD3:BW3"/>
    <mergeCell ref="Z4:AA8"/>
    <mergeCell ref="AB4:AC8"/>
    <mergeCell ref="AD4:AE8"/>
    <mergeCell ref="AF4:AG8"/>
    <mergeCell ref="AH4:AQ4"/>
    <mergeCell ref="AR4:BC4"/>
    <mergeCell ref="BD4:BE8"/>
    <mergeCell ref="BF4:BG8"/>
    <mergeCell ref="BH4:BI8"/>
    <mergeCell ref="AH5:AI8"/>
    <mergeCell ref="AJ5:AK8"/>
    <mergeCell ref="AL5:AM8"/>
    <mergeCell ref="AN5:AO8"/>
    <mergeCell ref="AP5:AQ8"/>
    <mergeCell ref="AR5:AS8"/>
    <mergeCell ref="AT5:AW6"/>
    <mergeCell ref="AX5:BC6"/>
    <mergeCell ref="AX7:AY8"/>
    <mergeCell ref="AZ7:BA8"/>
    <mergeCell ref="BB7:BC8"/>
    <mergeCell ref="CK4:CK9"/>
    <mergeCell ref="BN5:BS5"/>
    <mergeCell ref="BT5:BU8"/>
    <mergeCell ref="BV5:BW8"/>
    <mergeCell ref="CB5:CC8"/>
    <mergeCell ref="BX3:BY8"/>
    <mergeCell ref="BZ3:CI3"/>
    <mergeCell ref="CJ3:CR3"/>
    <mergeCell ref="BL4:BS4"/>
    <mergeCell ref="BT4:BW4"/>
    <mergeCell ref="BZ4:CA8"/>
    <mergeCell ref="CB4:CI4"/>
    <mergeCell ref="CJ4:CJ9"/>
    <mergeCell ref="CR4:CR9"/>
    <mergeCell ref="BL5:BM8"/>
    <mergeCell ref="CL4:CL9"/>
    <mergeCell ref="CM4:CM9"/>
    <mergeCell ref="CN4:CN9"/>
    <mergeCell ref="CO4:CO9"/>
    <mergeCell ref="CP4:CP9"/>
    <mergeCell ref="CQ4:CQ9"/>
    <mergeCell ref="CD5:CE8"/>
    <mergeCell ref="CF5:CG8"/>
    <mergeCell ref="CH5:CI8"/>
    <mergeCell ref="A6:A10"/>
    <mergeCell ref="B6:B10"/>
    <mergeCell ref="C6:C10"/>
    <mergeCell ref="D6:D10"/>
    <mergeCell ref="E6:E10"/>
    <mergeCell ref="G6:G10"/>
    <mergeCell ref="BJ4:BK8"/>
    <mergeCell ref="L3:M10"/>
    <mergeCell ref="F6:F10"/>
    <mergeCell ref="BP6:BQ8"/>
    <mergeCell ref="BR6:BS8"/>
    <mergeCell ref="AT7:AU8"/>
    <mergeCell ref="AV7:AW8"/>
    <mergeCell ref="H6:H10"/>
    <mergeCell ref="I6:I10"/>
    <mergeCell ref="J6:J10"/>
    <mergeCell ref="K6:K10"/>
    <mergeCell ref="BN6:BO8"/>
  </mergeCells>
  <dataValidations count="2">
    <dataValidation type="list" allowBlank="1" showInputMessage="1" showErrorMessage="1" sqref="B12:B13">
      <formula1>"43,141,54"</formula1>
    </dataValidation>
    <dataValidation type="list" allowBlank="1" showInputMessage="1" showErrorMessage="1" sqref="E12:E13">
      <formula1>INDIRECT($F12)</formula1>
    </dataValidation>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'Cac phan loai'!$E$3:$E$16</xm:f>
          </x14:formula1>
          <xm:sqref>A12:A13</xm:sqref>
        </x14:dataValidation>
        <x14:dataValidation type="list" allowBlank="1" showInputMessage="1" showErrorMessage="1">
          <x14:formula1>
            <xm:f>'Cac phan loai'!$B$22:$B$27</xm:f>
          </x14:formula1>
          <xm:sqref>C12:C13</xm:sqref>
        </x14:dataValidation>
        <x14:dataValidation type="list" allowBlank="1" showInputMessage="1" showErrorMessage="1">
          <x14:formula1>
            <xm:f>'Cac phan loai'!$D$21:$J$21</xm:f>
          </x14:formula1>
          <xm:sqref>D12:D13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Cac phan loai</vt:lpstr>
      <vt:lpstr>Khai bao thong tin CQDV - TH</vt:lpstr>
      <vt:lpstr>DS cap nhat bao cao</vt:lpstr>
      <vt:lpstr>Phụ lục 01</vt:lpstr>
      <vt:lpstr>Phụ lục 02</vt:lpstr>
      <vt:lpstr>Data PL4-141</vt:lpstr>
      <vt:lpstr>Data PL6-54</vt:lpstr>
      <vt:lpstr>CT_1</vt:lpstr>
      <vt:lpstr>CT_2</vt:lpstr>
      <vt:lpstr>CT_3</vt:lpstr>
      <vt:lpstr>CT_4</vt:lpstr>
      <vt:lpstr>CT_5</vt:lpstr>
      <vt:lpstr>CT_6</vt:lpstr>
      <vt:lpstr>CT_7</vt:lpstr>
      <vt:lpstr>'Phụ lục 01'!Print_Area</vt:lpstr>
      <vt:lpstr>'Phụ lục 02'!Print_Area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TuongVy</dc:creator>
  <cp:lastModifiedBy>Admin</cp:lastModifiedBy>
  <cp:lastPrinted>2021-03-11T09:48:22Z</cp:lastPrinted>
  <dcterms:created xsi:type="dcterms:W3CDTF">2021-02-26T02:16:14Z</dcterms:created>
  <dcterms:modified xsi:type="dcterms:W3CDTF">2021-03-15T02:45:22Z</dcterms:modified>
</cp:coreProperties>
</file>